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_documents\Data Management Business\"/>
    </mc:Choice>
  </mc:AlternateContent>
  <bookViews>
    <workbookView xWindow="-105" yWindow="-105" windowWidth="38625" windowHeight="21225" tabRatio="861"/>
  </bookViews>
  <sheets>
    <sheet name="Instructions" sheetId="19" r:id="rId1"/>
    <sheet name="Find Files Faster" sheetId="3" r:id="rId2"/>
    <sheet name="Find Files Faster-V2" sheetId="1" r:id="rId3"/>
    <sheet name="Avoid a Shutdown or Outage" sheetId="17" r:id="rId4"/>
    <sheet name="Accelerate Startup-Handover" sheetId="5" r:id="rId5"/>
    <sheet name="Protect IP" sheetId="16" r:id="rId6"/>
    <sheet name="Streamline Compliance" sheetId="6" r:id="rId7"/>
    <sheet name="Avoid Need to Recreate Files" sheetId="2" r:id="rId8"/>
    <sheet name="Reduce Scrap or Rework" sheetId="18" r:id="rId9"/>
    <sheet name="Reduce Engineering Change Costs" sheetId="7" r:id="rId10"/>
    <sheet name="Enable Replication" sheetId="8" r:id="rId11"/>
    <sheet name="Automate Transmittals" sheetId="10" r:id="rId12"/>
    <sheet name="Alleviate Existing System Cost " sheetId="11" r:id="rId13"/>
    <sheet name="Cost of EDM" sheetId="12" r:id="rId14"/>
    <sheet name="Business Value of EDM" sheetId="13" r:id="rId15"/>
    <sheet name="Business Value of EDM - 3 Yrs" sheetId="14" r:id="rId16"/>
    <sheet name="ROI with EDM" sheetId="15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5" l="1"/>
  <c r="D4" i="15"/>
  <c r="C4" i="15"/>
  <c r="E4" i="14" l="1"/>
  <c r="D4" i="14"/>
  <c r="C4" i="14"/>
  <c r="B8" i="3" l="1"/>
  <c r="B8" i="18"/>
  <c r="E15" i="12"/>
  <c r="J6" i="12"/>
  <c r="I6" i="12"/>
  <c r="C6" i="13"/>
  <c r="B14" i="5"/>
  <c r="E3" i="5" s="1"/>
  <c r="J7" i="12" l="1"/>
  <c r="J9" i="12" s="1"/>
  <c r="E21" i="15" s="1"/>
  <c r="J16" i="12"/>
  <c r="I16" i="12"/>
  <c r="H16" i="12"/>
  <c r="H15" i="12"/>
  <c r="I15" i="12"/>
  <c r="J14" i="12"/>
  <c r="I14" i="12"/>
  <c r="H9" i="12" l="1"/>
  <c r="C21" i="15" s="1"/>
  <c r="H17" i="12"/>
  <c r="I7" i="12"/>
  <c r="I9" i="12" s="1"/>
  <c r="D21" i="15" s="1"/>
  <c r="I17" i="12"/>
  <c r="F15" i="12"/>
  <c r="J15" i="12" s="1"/>
  <c r="J17" i="12" s="1"/>
  <c r="I22" i="12" l="1"/>
  <c r="D22" i="15"/>
  <c r="J22" i="12"/>
  <c r="E22" i="15"/>
  <c r="H22" i="12"/>
  <c r="C22" i="15"/>
  <c r="B14" i="7" l="1"/>
  <c r="B5" i="17" l="1"/>
  <c r="B10" i="18" l="1"/>
  <c r="E3" i="18" s="1"/>
  <c r="F3" i="18" s="1"/>
  <c r="G3" i="18" s="1"/>
  <c r="E11" i="15" s="1"/>
  <c r="D11" i="14" l="1"/>
  <c r="C11" i="14"/>
  <c r="C11" i="15"/>
  <c r="D11" i="15"/>
  <c r="C11" i="13"/>
  <c r="E11" i="14"/>
  <c r="B8" i="17" l="1"/>
  <c r="C13" i="13" s="1"/>
  <c r="B5" i="16"/>
  <c r="B8" i="16" s="1"/>
  <c r="E3" i="16" s="1"/>
  <c r="F3" i="16" s="1"/>
  <c r="G3" i="16" s="1"/>
  <c r="E8" i="14" s="1"/>
  <c r="E3" i="17" l="1"/>
  <c r="E8" i="15"/>
  <c r="C8" i="13"/>
  <c r="C8" i="14"/>
  <c r="D8" i="14"/>
  <c r="C8" i="15"/>
  <c r="D8" i="15"/>
  <c r="F3" i="17" l="1"/>
  <c r="C13" i="15"/>
  <c r="C13" i="14"/>
  <c r="G3" i="17" l="1"/>
  <c r="D13" i="15"/>
  <c r="D13" i="14"/>
  <c r="E13" i="15" l="1"/>
  <c r="E13" i="14"/>
  <c r="B6" i="11"/>
  <c r="B3" i="10"/>
  <c r="B5" i="10" s="1"/>
  <c r="B8" i="10" s="1"/>
  <c r="C12" i="13" s="1"/>
  <c r="B12" i="8"/>
  <c r="B13" i="8" s="1"/>
  <c r="B5" i="8"/>
  <c r="B6" i="8" s="1"/>
  <c r="B7" i="8" s="1"/>
  <c r="B9" i="8" s="1"/>
  <c r="B14" i="6"/>
  <c r="B5" i="6"/>
  <c r="B8" i="6" s="1"/>
  <c r="B13" i="7"/>
  <c r="B8" i="7"/>
  <c r="B9" i="7" s="1"/>
  <c r="B16" i="7"/>
  <c r="B5" i="7"/>
  <c r="B14" i="8" l="1"/>
  <c r="B16" i="8" s="1"/>
  <c r="B18" i="8" s="1"/>
  <c r="C14" i="13"/>
  <c r="E3" i="11"/>
  <c r="E3" i="10"/>
  <c r="B16" i="6"/>
  <c r="C9" i="13" s="1"/>
  <c r="B17" i="7"/>
  <c r="B20" i="7" s="1"/>
  <c r="B4" i="3"/>
  <c r="B7" i="2"/>
  <c r="B4" i="2"/>
  <c r="B4" i="1"/>
  <c r="B7" i="1" l="1"/>
  <c r="B8" i="1" s="1"/>
  <c r="B11" i="1" s="1"/>
  <c r="B12" i="1" s="1"/>
  <c r="F3" i="11"/>
  <c r="C14" i="14"/>
  <c r="C14" i="15"/>
  <c r="F3" i="10"/>
  <c r="C12" i="14"/>
  <c r="C12" i="15"/>
  <c r="B6" i="3"/>
  <c r="B9" i="3"/>
  <c r="E3" i="6"/>
  <c r="E3" i="7"/>
  <c r="C7" i="13"/>
  <c r="C10" i="13"/>
  <c r="E3" i="8"/>
  <c r="D23" i="15"/>
  <c r="E23" i="15"/>
  <c r="C23" i="15"/>
  <c r="C30" i="15" s="1"/>
  <c r="B9" i="2"/>
  <c r="B12" i="2" s="1"/>
  <c r="C5" i="13" s="1"/>
  <c r="E3" i="1" l="1"/>
  <c r="G3" i="11"/>
  <c r="D14" i="14"/>
  <c r="D14" i="15"/>
  <c r="D12" i="14"/>
  <c r="D12" i="15"/>
  <c r="G3" i="10"/>
  <c r="B11" i="3"/>
  <c r="B13" i="3" s="1"/>
  <c r="B14" i="3" s="1"/>
  <c r="E30" i="15"/>
  <c r="D30" i="15"/>
  <c r="F3" i="8"/>
  <c r="G3" i="8" s="1"/>
  <c r="C10" i="14"/>
  <c r="C10" i="15"/>
  <c r="F3" i="6"/>
  <c r="C9" i="14"/>
  <c r="C9" i="15"/>
  <c r="F3" i="7"/>
  <c r="G3" i="7" s="1"/>
  <c r="C7" i="15"/>
  <c r="C7" i="14"/>
  <c r="F3" i="5"/>
  <c r="G3" i="5" s="1"/>
  <c r="C6" i="14"/>
  <c r="C6" i="15"/>
  <c r="E3" i="2"/>
  <c r="E3" i="3" l="1"/>
  <c r="F3" i="3" s="1"/>
  <c r="G3" i="3" s="1"/>
  <c r="C4" i="13"/>
  <c r="C15" i="13" s="1"/>
  <c r="F3" i="1"/>
  <c r="E14" i="14"/>
  <c r="E14" i="15"/>
  <c r="E12" i="15"/>
  <c r="E12" i="14"/>
  <c r="E10" i="14"/>
  <c r="E10" i="15"/>
  <c r="D10" i="14"/>
  <c r="D10" i="15"/>
  <c r="D9" i="15"/>
  <c r="D9" i="14"/>
  <c r="G3" i="6"/>
  <c r="D7" i="15"/>
  <c r="D7" i="14"/>
  <c r="E7" i="15"/>
  <c r="E7" i="14"/>
  <c r="E6" i="15"/>
  <c r="E6" i="14"/>
  <c r="D6" i="14"/>
  <c r="D6" i="15"/>
  <c r="F3" i="2"/>
  <c r="G3" i="2" s="1"/>
  <c r="C5" i="15"/>
  <c r="C15" i="15" s="1"/>
  <c r="C5" i="14"/>
  <c r="C15" i="14" l="1"/>
  <c r="G3" i="1"/>
  <c r="E9" i="15"/>
  <c r="E9" i="14"/>
  <c r="C18" i="15"/>
  <c r="C29" i="15" s="1"/>
  <c r="E5" i="15"/>
  <c r="E5" i="14"/>
  <c r="D5" i="14"/>
  <c r="D5" i="15"/>
  <c r="D15" i="15" s="1"/>
  <c r="E15" i="15" l="1"/>
  <c r="E18" i="15" s="1"/>
  <c r="D15" i="14"/>
  <c r="E15" i="14"/>
  <c r="C26" i="15"/>
  <c r="J30" i="15" s="1"/>
  <c r="D18" i="15"/>
  <c r="D26" i="15" l="1"/>
  <c r="D29" i="15"/>
  <c r="E26" i="15"/>
  <c r="E29" i="15"/>
</calcChain>
</file>

<file path=xl/sharedStrings.xml><?xml version="1.0" encoding="utf-8"?>
<sst xmlns="http://schemas.openxmlformats.org/spreadsheetml/2006/main" count="282" uniqueCount="177">
  <si>
    <t>Files in system</t>
  </si>
  <si>
    <t>Minutes saved per view / access</t>
  </si>
  <si>
    <t>Minutes saved per month</t>
  </si>
  <si>
    <t>Per hour Opportunity Cost  per Person</t>
  </si>
  <si>
    <t>Files viewed or accessed per month</t>
  </si>
  <si>
    <t>% viewed or accessed monthly</t>
  </si>
  <si>
    <t>Files viewed or accessed</t>
  </si>
  <si>
    <t>Total Hours wasted per lost document</t>
  </si>
  <si>
    <t>Total hours wasted per year</t>
  </si>
  <si>
    <t>Number of lost or misfiled documents each month</t>
  </si>
  <si>
    <t>Number of lost or misfiled documents each year</t>
  </si>
  <si>
    <t>Total work hours per month</t>
  </si>
  <si>
    <t>Number of employees needing regular access to documents</t>
  </si>
  <si>
    <t xml:space="preserve">Reduce Engineering Change Costs </t>
  </si>
  <si>
    <t>Number of ECO's per year</t>
  </si>
  <si>
    <t>Average Cost of an ECO</t>
  </si>
  <si>
    <t>Reduction in ECO Cost per ECO</t>
  </si>
  <si>
    <t>Total cost of ECOs</t>
  </si>
  <si>
    <t xml:space="preserve">    More Efficient ECO Process for remaining ECOs</t>
  </si>
  <si>
    <t xml:space="preserve">     Fewer ECO's</t>
  </si>
  <si>
    <t>Reducing Risk</t>
  </si>
  <si>
    <t>Estimated risk of a product or project focused regulatory compliance issue being realized in a given year</t>
  </si>
  <si>
    <t>Average cost of a realized regulatory compliance issue</t>
  </si>
  <si>
    <t>Total annual risk</t>
  </si>
  <si>
    <t>Number of design documents accessed per day from remote locations with less than optimal bandwidth</t>
  </si>
  <si>
    <t>Average open time for a design file (minutes)</t>
  </si>
  <si>
    <t xml:space="preserve">Time spent per day waiting for documents to open (minutes) </t>
  </si>
  <si>
    <t>Hours per year spent waiting for documents to open</t>
  </si>
  <si>
    <t>Opportunity cost per hour</t>
  </si>
  <si>
    <t>Total cost of waiting for design documents to open</t>
  </si>
  <si>
    <t xml:space="preserve"> *Far fewer steps to share documents (Search... Select... Assign or Transmittal)</t>
  </si>
  <si>
    <t xml:space="preserve"> *With one integrated viewer that supports nearly everything, there is no need for IT to install and maintain separate viewers for different applications</t>
  </si>
  <si>
    <t>Other Collaboration areas you can assign value to:</t>
  </si>
  <si>
    <t xml:space="preserve"> *Vault replication may be what makes collaboration with some geographies feasible.  </t>
  </si>
  <si>
    <t>Automate the Creation and Management of Transmittal packages</t>
  </si>
  <si>
    <t>Opportunity Cost per Hour</t>
  </si>
  <si>
    <t>Annual Cost of Transmittal Creation and Management</t>
  </si>
  <si>
    <t>Average hours spent per week creating and managing transmittal packages</t>
  </si>
  <si>
    <t>Alleviate current information management system costs</t>
  </si>
  <si>
    <t>Total annual cost of existing system</t>
  </si>
  <si>
    <t>(software, support contracts, maintenance fees, infrastructure hardware, upgrade cost, systems administration and support</t>
  </si>
  <si>
    <t>Number of People</t>
  </si>
  <si>
    <t>Areas of Savings</t>
  </si>
  <si>
    <t>Other Related Savings</t>
  </si>
  <si>
    <t>Avoid having to recreate lost files</t>
  </si>
  <si>
    <t>Find files faster</t>
  </si>
  <si>
    <t>Avoid Need to Recreate Lost Files</t>
  </si>
  <si>
    <t>Reduce engineering change costs</t>
  </si>
  <si>
    <t>Alleviate existing system cost</t>
  </si>
  <si>
    <t>Year 1</t>
  </si>
  <si>
    <t>Year 2</t>
  </si>
  <si>
    <t>Year 3</t>
  </si>
  <si>
    <t>Automate transmittal creation and management</t>
  </si>
  <si>
    <t>Software, Maintenance and Services</t>
  </si>
  <si>
    <t>Value Year 1</t>
  </si>
  <si>
    <t>Value Year 2</t>
  </si>
  <si>
    <t>Value Year 3</t>
  </si>
  <si>
    <t>* Anticipated annual growth in savings per year</t>
  </si>
  <si>
    <t>* Anticipated annual growth in savings per year = 5%</t>
  </si>
  <si>
    <t>Year 2 Cost</t>
  </si>
  <si>
    <t>Year 3 Cost</t>
  </si>
  <si>
    <t>Year 1 Cost</t>
  </si>
  <si>
    <t>Fully Burdened Hourly Rate</t>
  </si>
  <si>
    <t>V         A         L         U         E</t>
  </si>
  <si>
    <t xml:space="preserve">Convert to hours per day waiting for documents to open </t>
  </si>
  <si>
    <t xml:space="preserve">Average hours spent per year </t>
  </si>
  <si>
    <t>AREAS OF SAVINGS</t>
  </si>
  <si>
    <t xml:space="preserve">Value </t>
  </si>
  <si>
    <t>BENEFIT REALIZATION (consider time to implement, adopt and optimize)</t>
  </si>
  <si>
    <t>Months until Full ROI ------&gt;</t>
  </si>
  <si>
    <t>Protect Intellectual Property</t>
  </si>
  <si>
    <t>Convert to hours saved per month</t>
  </si>
  <si>
    <t>% of hours per month searching for project files/data*</t>
  </si>
  <si>
    <t>Number of active capital projects per year</t>
  </si>
  <si>
    <t xml:space="preserve"> *Project data is more reliable with everyone on one platform, single version of the truth</t>
  </si>
  <si>
    <t xml:space="preserve"> *Avoid the cost of manually managing project files across a few or dozens of contractors</t>
  </si>
  <si>
    <t xml:space="preserve">Reducing Risk </t>
  </si>
  <si>
    <t>Monthly Savings with Adept</t>
  </si>
  <si>
    <t>Annual Savings - reduced risk</t>
  </si>
  <si>
    <t>Annual savings - streamline process</t>
  </si>
  <si>
    <t xml:space="preserve">    TOTAL ANNUAL SAVINGS</t>
  </si>
  <si>
    <t>TOTAL ANNUAL REALIZED BENEFITS</t>
  </si>
  <si>
    <t xml:space="preserve">Other related savings </t>
  </si>
  <si>
    <t>Reduction in ECO Cost for the remaining ECOs</t>
  </si>
  <si>
    <t>Apply this same calculation to other workflow processes besides engineering change</t>
  </si>
  <si>
    <t>Sreamlining Process for Compliance and Audits, and Reduce Overall Investment</t>
  </si>
  <si>
    <t>Reduce construction rework and scrap</t>
  </si>
  <si>
    <t>Infrastructure cost and time investment to train and maintain</t>
  </si>
  <si>
    <t>Avg hours spent recreating the lost or misfiled document</t>
  </si>
  <si>
    <t>Avg hours spent looking for a lost or misfiled document</t>
  </si>
  <si>
    <t>Per hour Opportunity Cost per Person</t>
  </si>
  <si>
    <t xml:space="preserve">*The above calculation does not show the cumulative effect of freeing the project team up early to work on other projects.   </t>
  </si>
  <si>
    <t>INFRASTUCTURE COSTS</t>
  </si>
  <si>
    <t xml:space="preserve">    TOTAL</t>
  </si>
  <si>
    <t>Avg Hours Each Invested Year 1</t>
  </si>
  <si>
    <t>TOTAL ESTIMATED COSTS</t>
  </si>
  <si>
    <t>Avg Hours Each Invested Year 2</t>
  </si>
  <si>
    <t>Avg Hours Each Invested Year 3</t>
  </si>
  <si>
    <t>Reducing Risk and Streamlining Compliance with Industry Regulations and Standards</t>
  </si>
  <si>
    <t>ADMINISTRATOR RESOURCE TIME</t>
  </si>
  <si>
    <t>ANNUAL SAVINGS WITH EDM</t>
  </si>
  <si>
    <t>% of hours per month searching for project files/data with EDM</t>
  </si>
  <si>
    <t>Total hours spent searching for files per month with EDM</t>
  </si>
  <si>
    <t>Monthly savings with EDM</t>
  </si>
  <si>
    <t>Percent reduction in number of ECO's with EDM</t>
  </si>
  <si>
    <t>Eliminated ECOs per year with EDM</t>
  </si>
  <si>
    <t>Savings from eliminating ECOs with EDM</t>
  </si>
  <si>
    <t>Number of ECO's per year with EDM</t>
  </si>
  <si>
    <t>Percent efficiency gain with EDM</t>
  </si>
  <si>
    <t>Percent reduction in risk of IP Theft with EDM</t>
  </si>
  <si>
    <t>Percent efficiency gain in compliance and audits with EDM</t>
  </si>
  <si>
    <t>Percent reduction in risk of regulatory compliance issue with EDM</t>
  </si>
  <si>
    <t>Time spent per day waiting for documents to open with EDM (minutes)</t>
  </si>
  <si>
    <t>Hours per year spent waiting for documents to open with EDM</t>
  </si>
  <si>
    <t>Total cost of waiting for design documents to open with EDM</t>
  </si>
  <si>
    <t>Percentage savings with EDM</t>
  </si>
  <si>
    <t>Percent reduction in risk of plant shutdown or utility outage due to poor document control with EDM</t>
  </si>
  <si>
    <t>Business Value of EDM - 3 Years</t>
  </si>
  <si>
    <t>ROI with EDM</t>
  </si>
  <si>
    <t xml:space="preserve">    TOTAL COSTS OF EDM</t>
  </si>
  <si>
    <t>RETURN ON INVESTMENT WITH EDM</t>
  </si>
  <si>
    <t>CUMULATIVE BENEFITS OF EDM</t>
  </si>
  <si>
    <t>CUMULATIVE INVESTMENT IN EDM</t>
  </si>
  <si>
    <r>
      <rPr>
        <b/>
        <sz val="14"/>
        <color theme="1"/>
        <rFont val="Calibri"/>
        <family val="2"/>
        <scheme val="minor"/>
      </rPr>
      <t xml:space="preserve">With Replication, </t>
    </r>
    <r>
      <rPr>
        <sz val="14"/>
        <color theme="1"/>
        <rFont val="Calibri"/>
        <family val="2"/>
        <scheme val="minor"/>
      </rPr>
      <t>average open time for a design file (minutes)</t>
    </r>
  </si>
  <si>
    <t>ANNUAL SAVINGS WITH EDM Replication</t>
  </si>
  <si>
    <t>Vault replication for fast, local access for everyone</t>
  </si>
  <si>
    <t>Accelerating Project Startup and Handover</t>
  </si>
  <si>
    <t>Average labor hours for project startup</t>
  </si>
  <si>
    <t>Average labor hours for project handover</t>
  </si>
  <si>
    <t>Percent reduction in time with EDM</t>
  </si>
  <si>
    <t>Annual Labor Savings with EDM</t>
  </si>
  <si>
    <t>Total work hours per month per person</t>
  </si>
  <si>
    <t>Estimated risk of a shutdown, outage or mishap due to poor document control, collaboration, data integrity, visibility -  in a given year</t>
  </si>
  <si>
    <t>Average cost of a shutdown, outage or mishap</t>
  </si>
  <si>
    <t>Current annual investment in regulatory compliance and audits</t>
  </si>
  <si>
    <t>Enabling Efficient Internal Multi-Site Collaboration</t>
  </si>
  <si>
    <t>Enabling efficient internal multi-site collaboration</t>
  </si>
  <si>
    <t>COST OF EDM</t>
  </si>
  <si>
    <t>SOFTWARE (Purchase or Subscription)</t>
  </si>
  <si>
    <t>MAINTENANCE (If Purchased)</t>
  </si>
  <si>
    <t>IMPLEMENTATION, TRAINING AND SUPPORT SERVICES</t>
  </si>
  <si>
    <t>Percent due to collaboration/communication issues</t>
  </si>
  <si>
    <t>Reducing Construction/Maintenance Rework and Scrap</t>
  </si>
  <si>
    <t>Avoid a Major or Minor Shutdown, Outage or Mishap</t>
  </si>
  <si>
    <t>Accelerate project startup and handover</t>
  </si>
  <si>
    <t>Note: This sheet is not included in the ROI calculations</t>
  </si>
  <si>
    <t>Protect intellectual property</t>
  </si>
  <si>
    <t>Reduce risk/streamline compliance with industry regulations</t>
  </si>
  <si>
    <t>Accelerate project startup - handover</t>
  </si>
  <si>
    <t>Avoid major/minor shutdown, outage or mishap</t>
  </si>
  <si>
    <t>Enable efficient internal multi-site collaboration</t>
  </si>
  <si>
    <t>Reduce construction/maintenance rework and scrap</t>
  </si>
  <si>
    <t>Example Only:  Please contact your Hagerman Account Manager for detailed costs based on your specific scope of work.</t>
  </si>
  <si>
    <t>Reduction in searching time with EDM</t>
  </si>
  <si>
    <t>Business Value of Engineering Document Management</t>
  </si>
  <si>
    <t>Total hours spent per month searching for documents</t>
  </si>
  <si>
    <t>*-Note this assumes that the vast majority of users are search-view-print only and as a result will require little to no training</t>
  </si>
  <si>
    <t>USER TRAINING TIME *</t>
  </si>
  <si>
    <t>Average cost of a realized  IP theft incident</t>
  </si>
  <si>
    <t>Estimated annual risk of IP theft</t>
  </si>
  <si>
    <t>Annual Project Cost for Rework and Scrap</t>
  </si>
  <si>
    <t>Annual Maintenance Cost for Rework and Scrap</t>
  </si>
  <si>
    <t>Annual Cost for Construction rework and scrap related to collaboration issues</t>
  </si>
  <si>
    <t>Percentage reduction in rework and scrap with EDM</t>
  </si>
  <si>
    <t>TOTAL ANNUAL SAVINGS WITH EDM</t>
  </si>
  <si>
    <t>Hours saved per month with EDM</t>
  </si>
  <si>
    <t>Find Files Faster</t>
  </si>
  <si>
    <t>INTERNAL COSTS</t>
  </si>
  <si>
    <t>OUTSIDE COSTS</t>
  </si>
  <si>
    <t>*Studies show that 20 to 30% of an employee's time is spent searching for or retrieving information</t>
  </si>
  <si>
    <t>The above includes in-facility travel time to and from information sources.</t>
  </si>
  <si>
    <t>Instructions:</t>
  </si>
  <si>
    <t>1. Fill in your organization's values in the blue fields in the following worksheets.  (Some worksheets may not apply to your situation.)</t>
  </si>
  <si>
    <t>2. Totals and summaries are found in the final worksheets in the spreadsheet.</t>
  </si>
  <si>
    <t>3. Feel free to add or modify any ROI worksheets to fit your needs and calculations.  Totals worksheets will need to be modified accordingly.</t>
  </si>
  <si>
    <t>4. Hagerman &amp; Company is not responsible for any errors in this spreadsheet.  Users are responsible for checking and verifying all calculations.</t>
  </si>
  <si>
    <t>5. Please contact Hagerman &amp; Company should you find any errors in this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</si>
</sst>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&quot;$&quot;#,##0"/>
    <numFmt numFmtId="167" formatCode="0.0"/>
    <numFmt numFmtId="168" formatCode="&quot;$&quot;#,##0.0"/>
    <numFmt numFmtId="169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4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0" borderId="6" xfId="0" applyFont="1" applyBorder="1"/>
    <xf numFmtId="165" fontId="3" fillId="0" borderId="3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/>
    </xf>
    <xf numFmtId="0" fontId="5" fillId="0" borderId="3" xfId="2" applyNumberFormat="1" applyFont="1" applyBorder="1" applyAlignment="1">
      <alignment horizontal="center"/>
    </xf>
    <xf numFmtId="0" fontId="4" fillId="0" borderId="0" xfId="0" applyFont="1"/>
    <xf numFmtId="0" fontId="6" fillId="0" borderId="3" xfId="2" applyNumberFormat="1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/>
    <xf numFmtId="0" fontId="4" fillId="0" borderId="3" xfId="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" fontId="2" fillId="0" borderId="3" xfId="2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5" fillId="0" borderId="3" xfId="2" applyNumberFormat="1" applyFont="1" applyBorder="1" applyAlignment="1">
      <alignment horizontal="center"/>
    </xf>
    <xf numFmtId="1" fontId="3" fillId="0" borderId="3" xfId="2" applyNumberFormat="1" applyFont="1" applyBorder="1" applyAlignment="1">
      <alignment horizontal="center"/>
    </xf>
    <xf numFmtId="166" fontId="6" fillId="0" borderId="5" xfId="2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167" fontId="3" fillId="0" borderId="3" xfId="2" applyNumberFormat="1" applyFont="1" applyBorder="1" applyAlignment="1">
      <alignment horizontal="center"/>
    </xf>
    <xf numFmtId="9" fontId="3" fillId="0" borderId="3" xfId="2" applyNumberFormat="1" applyFont="1" applyBorder="1" applyAlignment="1">
      <alignment horizontal="center"/>
    </xf>
    <xf numFmtId="0" fontId="2" fillId="0" borderId="3" xfId="2" applyNumberFormat="1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167" fontId="5" fillId="0" borderId="3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9" fontId="3" fillId="0" borderId="3" xfId="1" applyNumberFormat="1" applyFont="1" applyBorder="1" applyAlignment="1">
      <alignment horizontal="center"/>
    </xf>
    <xf numFmtId="166" fontId="6" fillId="0" borderId="3" xfId="2" applyNumberFormat="1" applyFont="1" applyBorder="1" applyAlignment="1">
      <alignment horizontal="center"/>
    </xf>
    <xf numFmtId="0" fontId="4" fillId="0" borderId="6" xfId="0" applyFont="1" applyFill="1" applyBorder="1"/>
    <xf numFmtId="0" fontId="2" fillId="0" borderId="4" xfId="0" applyFont="1" applyBorder="1" applyAlignment="1">
      <alignment wrapText="1"/>
    </xf>
    <xf numFmtId="9" fontId="3" fillId="0" borderId="3" xfId="0" applyNumberFormat="1" applyFont="1" applyBorder="1" applyAlignment="1">
      <alignment horizontal="center" vertical="center"/>
    </xf>
    <xf numFmtId="6" fontId="3" fillId="0" borderId="3" xfId="2" applyNumberFormat="1" applyFont="1" applyBorder="1" applyAlignment="1">
      <alignment horizontal="center"/>
    </xf>
    <xf numFmtId="6" fontId="4" fillId="0" borderId="3" xfId="2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/>
    </xf>
    <xf numFmtId="0" fontId="8" fillId="0" borderId="3" xfId="0" applyFont="1" applyBorder="1"/>
    <xf numFmtId="167" fontId="9" fillId="0" borderId="3" xfId="2" applyNumberFormat="1" applyFont="1" applyBorder="1" applyAlignment="1">
      <alignment horizontal="left"/>
    </xf>
    <xf numFmtId="164" fontId="4" fillId="0" borderId="5" xfId="2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wrapText="1"/>
    </xf>
    <xf numFmtId="6" fontId="3" fillId="0" borderId="1" xfId="0" applyNumberFormat="1" applyFont="1" applyBorder="1" applyAlignment="1">
      <alignment horizontal="center"/>
    </xf>
    <xf numFmtId="0" fontId="12" fillId="0" borderId="0" xfId="0" applyFont="1"/>
    <xf numFmtId="0" fontId="6" fillId="2" borderId="8" xfId="0" applyFont="1" applyFill="1" applyBorder="1"/>
    <xf numFmtId="0" fontId="5" fillId="0" borderId="15" xfId="0" applyFont="1" applyBorder="1"/>
    <xf numFmtId="0" fontId="0" fillId="0" borderId="5" xfId="0" applyBorder="1"/>
    <xf numFmtId="0" fontId="1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0" xfId="0" applyFont="1" applyBorder="1"/>
    <xf numFmtId="0" fontId="0" fillId="0" borderId="1" xfId="0" applyBorder="1"/>
    <xf numFmtId="0" fontId="13" fillId="0" borderId="3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64" fontId="0" fillId="0" borderId="0" xfId="0" applyNumberFormat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14" xfId="0" applyFont="1" applyBorder="1"/>
    <xf numFmtId="0" fontId="5" fillId="0" borderId="15" xfId="0" applyFont="1" applyBorder="1" applyAlignment="1">
      <alignment horizontal="center"/>
    </xf>
    <xf numFmtId="0" fontId="0" fillId="0" borderId="22" xfId="0" applyBorder="1"/>
    <xf numFmtId="0" fontId="13" fillId="0" borderId="1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6" fontId="4" fillId="0" borderId="0" xfId="0" applyNumberFormat="1" applyFont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166" fontId="4" fillId="0" borderId="10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6" fillId="0" borderId="4" xfId="0" applyNumberFormat="1" applyFont="1" applyBorder="1" applyAlignment="1">
      <alignment horizontal="right"/>
    </xf>
    <xf numFmtId="166" fontId="16" fillId="0" borderId="19" xfId="0" applyNumberFormat="1" applyFont="1" applyBorder="1" applyAlignment="1">
      <alignment horizontal="right"/>
    </xf>
    <xf numFmtId="166" fontId="16" fillId="0" borderId="20" xfId="0" applyNumberFormat="1" applyFont="1" applyBorder="1" applyAlignment="1">
      <alignment horizontal="right"/>
    </xf>
    <xf numFmtId="166" fontId="15" fillId="0" borderId="0" xfId="0" applyNumberFormat="1" applyFont="1" applyBorder="1" applyAlignment="1">
      <alignment horizontal="right"/>
    </xf>
    <xf numFmtId="166" fontId="15" fillId="0" borderId="4" xfId="0" applyNumberFormat="1" applyFont="1" applyBorder="1" applyAlignment="1">
      <alignment horizontal="right"/>
    </xf>
    <xf numFmtId="166" fontId="4" fillId="4" borderId="10" xfId="0" applyNumberFormat="1" applyFont="1" applyFill="1" applyBorder="1" applyAlignment="1">
      <alignment horizontal="right"/>
    </xf>
    <xf numFmtId="166" fontId="4" fillId="4" borderId="6" xfId="0" applyNumberFormat="1" applyFont="1" applyFill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6" fontId="2" fillId="0" borderId="19" xfId="0" applyNumberFormat="1" applyFont="1" applyBorder="1" applyAlignment="1">
      <alignment horizontal="right"/>
    </xf>
    <xf numFmtId="166" fontId="2" fillId="0" borderId="20" xfId="0" applyNumberFormat="1" applyFont="1" applyBorder="1" applyAlignment="1">
      <alignment horizontal="right"/>
    </xf>
    <xf numFmtId="166" fontId="5" fillId="0" borderId="7" xfId="0" applyNumberFormat="1" applyFont="1" applyBorder="1"/>
    <xf numFmtId="166" fontId="5" fillId="0" borderId="9" xfId="0" applyNumberFormat="1" applyFont="1" applyBorder="1"/>
    <xf numFmtId="166" fontId="2" fillId="0" borderId="9" xfId="0" applyNumberFormat="1" applyFont="1" applyFill="1" applyBorder="1"/>
    <xf numFmtId="166" fontId="5" fillId="0" borderId="15" xfId="0" applyNumberFormat="1" applyFont="1" applyBorder="1"/>
    <xf numFmtId="166" fontId="6" fillId="0" borderId="16" xfId="0" applyNumberFormat="1" applyFont="1" applyBorder="1"/>
    <xf numFmtId="169" fontId="6" fillId="3" borderId="7" xfId="0" applyNumberFormat="1" applyFont="1" applyFill="1" applyBorder="1"/>
    <xf numFmtId="169" fontId="6" fillId="3" borderId="15" xfId="0" applyNumberFormat="1" applyFont="1" applyFill="1" applyBorder="1"/>
    <xf numFmtId="169" fontId="6" fillId="3" borderId="16" xfId="0" applyNumberFormat="1" applyFont="1" applyFill="1" applyBorder="1"/>
    <xf numFmtId="166" fontId="2" fillId="0" borderId="3" xfId="0" applyNumberFormat="1" applyFont="1" applyBorder="1"/>
    <xf numFmtId="166" fontId="2" fillId="0" borderId="0" xfId="0" applyNumberFormat="1" applyFont="1" applyBorder="1"/>
    <xf numFmtId="166" fontId="2" fillId="0" borderId="4" xfId="0" applyNumberFormat="1" applyFont="1" applyBorder="1"/>
    <xf numFmtId="168" fontId="4" fillId="0" borderId="5" xfId="2" applyNumberFormat="1" applyFont="1" applyBorder="1" applyAlignment="1">
      <alignment horizontal="center" vertical="center"/>
    </xf>
    <xf numFmtId="166" fontId="3" fillId="0" borderId="3" xfId="2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/>
    </xf>
    <xf numFmtId="166" fontId="4" fillId="0" borderId="5" xfId="2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2" fillId="0" borderId="3" xfId="2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166" fontId="4" fillId="0" borderId="3" xfId="2" applyNumberFormat="1" applyFont="1" applyBorder="1" applyAlignment="1">
      <alignment horizontal="center"/>
    </xf>
    <xf numFmtId="166" fontId="2" fillId="0" borderId="3" xfId="2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left"/>
    </xf>
    <xf numFmtId="2" fontId="4" fillId="0" borderId="23" xfId="0" applyNumberFormat="1" applyFont="1" applyFill="1" applyBorder="1" applyAlignment="1">
      <alignment horizontal="center"/>
    </xf>
    <xf numFmtId="0" fontId="0" fillId="0" borderId="0" xfId="0" applyFill="1" applyBorder="1"/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9" fontId="5" fillId="0" borderId="3" xfId="2" applyNumberFormat="1" applyFont="1" applyBorder="1" applyAlignment="1">
      <alignment horizontal="center"/>
    </xf>
    <xf numFmtId="0" fontId="0" fillId="4" borderId="0" xfId="0" applyFill="1"/>
    <xf numFmtId="1" fontId="2" fillId="0" borderId="4" xfId="2" applyNumberFormat="1" applyFont="1" applyBorder="1" applyAlignment="1">
      <alignment horizontal="left"/>
    </xf>
    <xf numFmtId="167" fontId="2" fillId="0" borderId="3" xfId="2" applyNumberFormat="1" applyFont="1" applyBorder="1" applyAlignment="1">
      <alignment horizontal="center"/>
    </xf>
    <xf numFmtId="0" fontId="8" fillId="0" borderId="6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3" fontId="2" fillId="0" borderId="3" xfId="3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0" xfId="0" applyFont="1" applyFill="1"/>
    <xf numFmtId="0" fontId="3" fillId="0" borderId="7" xfId="0" applyFont="1" applyBorder="1" applyAlignment="1">
      <alignment horizontal="center"/>
    </xf>
    <xf numFmtId="166" fontId="3" fillId="0" borderId="7" xfId="0" applyNumberFormat="1" applyFont="1" applyBorder="1"/>
    <xf numFmtId="166" fontId="3" fillId="0" borderId="9" xfId="0" applyNumberFormat="1" applyFont="1" applyBorder="1"/>
    <xf numFmtId="9" fontId="17" fillId="0" borderId="19" xfId="2" applyFont="1" applyBorder="1" applyAlignment="1">
      <alignment horizontal="right"/>
    </xf>
    <xf numFmtId="9" fontId="17" fillId="0" borderId="20" xfId="2" applyFont="1" applyBorder="1" applyAlignment="1">
      <alignment horizontal="right"/>
    </xf>
    <xf numFmtId="0" fontId="0" fillId="0" borderId="17" xfId="0" applyBorder="1"/>
    <xf numFmtId="0" fontId="0" fillId="0" borderId="10" xfId="0" applyBorder="1"/>
    <xf numFmtId="0" fontId="0" fillId="0" borderId="6" xfId="0" applyBorder="1"/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/>
    <xf numFmtId="0" fontId="8" fillId="0" borderId="10" xfId="0" applyFont="1" applyFill="1" applyBorder="1"/>
    <xf numFmtId="6" fontId="18" fillId="0" borderId="3" xfId="2" applyNumberFormat="1" applyFont="1" applyBorder="1" applyAlignment="1">
      <alignment horizontal="left"/>
    </xf>
    <xf numFmtId="0" fontId="8" fillId="0" borderId="4" xfId="0" applyFont="1" applyBorder="1"/>
    <xf numFmtId="0" fontId="6" fillId="2" borderId="7" xfId="0" applyFont="1" applyFill="1" applyBorder="1" applyAlignment="1">
      <alignment horizontal="center" vertical="center" wrapText="1"/>
    </xf>
    <xf numFmtId="166" fontId="2" fillId="0" borderId="7" xfId="0" applyNumberFormat="1" applyFont="1" applyFill="1" applyBorder="1"/>
    <xf numFmtId="166" fontId="6" fillId="0" borderId="15" xfId="0" applyNumberFormat="1" applyFont="1" applyBorder="1"/>
    <xf numFmtId="169" fontId="3" fillId="3" borderId="7" xfId="0" applyNumberFormat="1" applyFont="1" applyFill="1" applyBorder="1"/>
    <xf numFmtId="0" fontId="11" fillId="0" borderId="11" xfId="0" applyFont="1" applyFill="1" applyBorder="1" applyAlignment="1">
      <alignment horizontal="left"/>
    </xf>
    <xf numFmtId="0" fontId="0" fillId="0" borderId="12" xfId="0" applyBorder="1"/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0" fontId="0" fillId="0" borderId="13" xfId="0" applyBorder="1"/>
    <xf numFmtId="0" fontId="6" fillId="2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169" fontId="3" fillId="3" borderId="9" xfId="0" applyNumberFormat="1" applyFont="1" applyFill="1" applyBorder="1"/>
    <xf numFmtId="169" fontId="6" fillId="3" borderId="14" xfId="0" applyNumberFormat="1" applyFont="1" applyFill="1" applyBorder="1"/>
    <xf numFmtId="169" fontId="6" fillId="3" borderId="0" xfId="0" applyNumberFormat="1" applyFont="1" applyFill="1" applyBorder="1"/>
    <xf numFmtId="0" fontId="6" fillId="0" borderId="7" xfId="0" applyFont="1" applyFill="1" applyBorder="1" applyAlignment="1">
      <alignment horizontal="center" vertical="center" wrapText="1"/>
    </xf>
    <xf numFmtId="169" fontId="6" fillId="0" borderId="7" xfId="0" applyNumberFormat="1" applyFont="1" applyFill="1" applyBorder="1" applyAlignment="1">
      <alignment horizontal="center" vertical="center" wrapText="1"/>
    </xf>
    <xf numFmtId="169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" fontId="5" fillId="0" borderId="3" xfId="2" applyNumberFormat="1" applyFont="1" applyBorder="1" applyAlignment="1">
      <alignment horizontal="center"/>
    </xf>
    <xf numFmtId="166" fontId="5" fillId="0" borderId="5" xfId="2" applyNumberFormat="1" applyFont="1" applyBorder="1" applyAlignment="1">
      <alignment horizontal="center"/>
    </xf>
    <xf numFmtId="9" fontId="3" fillId="0" borderId="3" xfId="2" applyNumberFormat="1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/>
    </xf>
    <xf numFmtId="9" fontId="19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horizontal="left"/>
    </xf>
    <xf numFmtId="9" fontId="19" fillId="0" borderId="3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4" fillId="4" borderId="0" xfId="0" applyFont="1" applyFill="1" applyAlignment="1"/>
    <xf numFmtId="0" fontId="0" fillId="0" borderId="0" xfId="0" applyAlignment="1"/>
    <xf numFmtId="0" fontId="4" fillId="0" borderId="1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6" fontId="18" fillId="0" borderId="5" xfId="2" applyNumberFormat="1" applyFont="1" applyBorder="1" applyAlignment="1">
      <alignment horizontal="left" wrapText="1"/>
    </xf>
    <xf numFmtId="6" fontId="18" fillId="0" borderId="6" xfId="2" applyNumberFormat="1" applyFont="1" applyBorder="1" applyAlignment="1">
      <alignment horizontal="left" wrapText="1"/>
    </xf>
    <xf numFmtId="1" fontId="20" fillId="0" borderId="3" xfId="2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Value of EDM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8413289643142419"/>
          <c:y val="0.18163111431247034"/>
          <c:w val="0.38494318644951991"/>
          <c:h val="0.629196410280569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0A-49D4-87F6-46E4B95617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0A-49D4-87F6-46E4B95617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0A-49D4-87F6-46E4B95617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0A-49D4-87F6-46E4B95617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10A-49D4-87F6-46E4B95617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10A-49D4-87F6-46E4B95617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10A-49D4-87F6-46E4B95617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10A-49D4-87F6-46E4B95617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10A-49D4-87F6-46E4B95617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10A-49D4-87F6-46E4B956170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10A-49D4-87F6-46E4B9561704}"/>
              </c:ext>
            </c:extLst>
          </c:dPt>
          <c:cat>
            <c:strRef>
              <c:f>'Business Value of EDM'!$B$4:$B$14</c:f>
              <c:strCache>
                <c:ptCount val="11"/>
                <c:pt idx="0">
                  <c:v>Find files faster</c:v>
                </c:pt>
                <c:pt idx="1">
                  <c:v>Avoid having to recreate lost files</c:v>
                </c:pt>
                <c:pt idx="2">
                  <c:v>Accelerate project startup and handover</c:v>
                </c:pt>
                <c:pt idx="3">
                  <c:v>Reduce engineering change costs</c:v>
                </c:pt>
                <c:pt idx="4">
                  <c:v>Protect intellectual property</c:v>
                </c:pt>
                <c:pt idx="5">
                  <c:v>Reduce risk/streamline compliance with industry regulations</c:v>
                </c:pt>
                <c:pt idx="6">
                  <c:v>Enable efficient internal multi-site collaboration</c:v>
                </c:pt>
                <c:pt idx="7">
                  <c:v>Reduce construction/maintenance rework and scrap</c:v>
                </c:pt>
                <c:pt idx="8">
                  <c:v>Automate transmittal creation and management</c:v>
                </c:pt>
                <c:pt idx="9">
                  <c:v>Avoid major/minor shutdown, outage or mishap</c:v>
                </c:pt>
                <c:pt idx="10">
                  <c:v>Alleviate existing system cost</c:v>
                </c:pt>
              </c:strCache>
            </c:strRef>
          </c:cat>
          <c:val>
            <c:numRef>
              <c:f>'Business Value of EDM'!$C$4:$C$14</c:f>
              <c:numCache>
                <c:formatCode>"$"#,##0</c:formatCode>
                <c:ptCount val="11"/>
                <c:pt idx="0">
                  <c:v>480000</c:v>
                </c:pt>
                <c:pt idx="1">
                  <c:v>0</c:v>
                </c:pt>
                <c:pt idx="2">
                  <c:v>48000</c:v>
                </c:pt>
                <c:pt idx="3">
                  <c:v>0</c:v>
                </c:pt>
                <c:pt idx="4">
                  <c:v>50000</c:v>
                </c:pt>
                <c:pt idx="5">
                  <c:v>95000</c:v>
                </c:pt>
                <c:pt idx="6">
                  <c:v>0</c:v>
                </c:pt>
                <c:pt idx="7">
                  <c:v>52500</c:v>
                </c:pt>
                <c:pt idx="8">
                  <c:v>0</c:v>
                </c:pt>
                <c:pt idx="9">
                  <c:v>45000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10A-49D4-87F6-46E4B9561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47783700950428E-2"/>
          <c:y val="0.12317954374093888"/>
          <c:w val="0.55565289121468509"/>
          <c:h val="0.82808949698607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ROI with EDM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6723379834757"/>
          <c:y val="0.15093711436187732"/>
          <c:w val="0.81253276366289262"/>
          <c:h val="0.7681974533062224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'ROI with EDM'!$C$25:$E$25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'ROI with EDM'!$C$26:$E$26</c:f>
              <c:numCache>
                <c:formatCode>"$"#,##0</c:formatCode>
                <c:ptCount val="3"/>
                <c:pt idx="0">
                  <c:v>304300</c:v>
                </c:pt>
                <c:pt idx="1">
                  <c:v>551220</c:v>
                </c:pt>
                <c:pt idx="2">
                  <c:v>755076.25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37-4E49-9976-E1D2E6CF8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314590840"/>
        <c:axId val="314583392"/>
      </c:barChart>
      <c:catAx>
        <c:axId val="31459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83392"/>
        <c:crosses val="autoZero"/>
        <c:auto val="1"/>
        <c:lblAlgn val="ctr"/>
        <c:lblOffset val="100"/>
        <c:noMultiLvlLbl val="0"/>
      </c:catAx>
      <c:valAx>
        <c:axId val="314583392"/>
        <c:scaling>
          <c:orientation val="minMax"/>
        </c:scaling>
        <c:delete val="0"/>
        <c:axPos val="l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90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Benefits vs. Cumulative Investment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'ROI with EDM'!$B$29</c:f>
              <c:strCache>
                <c:ptCount val="1"/>
                <c:pt idx="0">
                  <c:v>CUMULATIVE BENEFITS OF EDM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5710400262467192"/>
                  <c:y val="-8.33331510644502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86-4432-A23B-A17B2928A2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571511373578303"/>
                  <c:y val="-7.8703521434820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86-4432-A23B-A17B2928A2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043853893263449E-2"/>
                  <c:y val="-7.870352143482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86-4432-A23B-A17B2928A2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'ROI with EDM'!$C$28:$E$28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'ROI with EDM'!$C$29:$E$29</c:f>
              <c:numCache>
                <c:formatCode>"$"#,##0</c:formatCode>
                <c:ptCount val="3"/>
                <c:pt idx="0">
                  <c:v>462300</c:v>
                </c:pt>
                <c:pt idx="1">
                  <c:v>1109520</c:v>
                </c:pt>
                <c:pt idx="2">
                  <c:v>1958996.25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D86-4432-A23B-A17B2928A2F9}"/>
            </c:ext>
          </c:extLst>
        </c:ser>
        <c:ser>
          <c:idx val="1"/>
          <c:order val="1"/>
          <c:tx>
            <c:strRef>
              <c:f>'ROI with EDM'!$B$30</c:f>
              <c:strCache>
                <c:ptCount val="1"/>
                <c:pt idx="0">
                  <c:v>CUMULATIVE INVESTMENT IN EDM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0.10090988626421697"/>
                  <c:y val="-6.0185185185185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D86-4432-A23B-A17B2928A2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646544181977252"/>
                  <c:y val="-6.4814814814814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86-4432-A23B-A17B2928A2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'ROI with EDM'!$C$28:$E$28</c:f>
              <c:strCache>
                <c:ptCount val="3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</c:strCache>
            </c:strRef>
          </c:cat>
          <c:val>
            <c:numRef>
              <c:f>'ROI with EDM'!$C$30:$E$30</c:f>
              <c:numCache>
                <c:formatCode>"$"#,##0</c:formatCode>
                <c:ptCount val="3"/>
                <c:pt idx="0">
                  <c:v>158000</c:v>
                </c:pt>
                <c:pt idx="1">
                  <c:v>254000</c:v>
                </c:pt>
                <c:pt idx="2">
                  <c:v>348400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D86-4432-A23B-A17B2928A2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4586136"/>
        <c:axId val="314586920"/>
      </c:lineChart>
      <c:catAx>
        <c:axId val="3145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86920"/>
        <c:crosses val="autoZero"/>
        <c:auto val="1"/>
        <c:lblAlgn val="ctr"/>
        <c:lblOffset val="100"/>
        <c:noMultiLvlLbl val="0"/>
      </c:catAx>
      <c:valAx>
        <c:axId val="314586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31458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190499</xdr:colOff>
      <xdr:row>0</xdr:row>
      <xdr:rowOff>338136</xdr:rowOff>
    </xdr:from>
    <xdr:to>
      <xdr:col>7</xdr:col>
      <xdr:colOff>371474</xdr:colOff>
      <xdr:row>22</xdr:row>
      <xdr:rowOff>38099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323851</xdr:rowOff>
    </xdr:from>
    <xdr:to>
      <xdr:col>15</xdr:col>
      <xdr:colOff>0</xdr:colOff>
      <xdr:row>13</xdr:row>
      <xdr:rowOff>119064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325438</xdr:colOff>
      <xdr:row>14</xdr:row>
      <xdr:rowOff>0</xdr:rowOff>
    </xdr:from>
    <xdr:to>
      <xdr:col>15</xdr:col>
      <xdr:colOff>19844</xdr:colOff>
      <xdr:row>27</xdr:row>
      <xdr:rowOff>229914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F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16" sqref="A16"/>
    </sheetView>
  </sheetViews>
  <sheetFormatPr defaultRowHeight="15" x14ac:dyDescent="0.25"/>
  <cols>
    <col min="1" max="1" width="97" customWidth="1"/>
  </cols>
  <sheetData>
    <row r="1" spans="1:1" ht="18.75" x14ac:dyDescent="0.3">
      <c r="A1" s="195" t="s">
        <v>171</v>
      </c>
    </row>
    <row r="2" spans="1:1" ht="37.5" x14ac:dyDescent="0.3">
      <c r="A2" s="196" t="s">
        <v>172</v>
      </c>
    </row>
    <row r="3" spans="1:1" ht="18.75" x14ac:dyDescent="0.3">
      <c r="A3" s="196" t="s">
        <v>173</v>
      </c>
    </row>
    <row r="4" spans="1:1" ht="37.5" x14ac:dyDescent="0.3">
      <c r="A4" s="196" t="s">
        <v>174</v>
      </c>
    </row>
    <row r="5" spans="1:1" ht="37.5" x14ac:dyDescent="0.3">
      <c r="A5" s="196" t="s">
        <v>175</v>
      </c>
    </row>
    <row r="6" spans="1:1" ht="20.25" customHeight="1" x14ac:dyDescent="0.3">
      <c r="A6" s="196" t="s">
        <v>176</v>
      </c>
    </row>
    <row r="10" spans="1:1" ht="18.75" x14ac:dyDescent="0.3">
      <c r="A10" s="196"/>
    </row>
    <row r="11" spans="1:1" ht="18.75" x14ac:dyDescent="0.3">
      <c r="A11" s="196"/>
    </row>
    <row r="12" spans="1:1" ht="18.75" x14ac:dyDescent="0.3">
      <c r="A12" s="196"/>
    </row>
    <row r="13" spans="1:1" ht="18.75" x14ac:dyDescent="0.3">
      <c r="A13" s="196"/>
    </row>
    <row r="14" spans="1:1" ht="18.75" x14ac:dyDescent="0.3">
      <c r="A14" s="196"/>
    </row>
    <row r="15" spans="1:1" ht="18.75" x14ac:dyDescent="0.3">
      <c r="A15" s="196"/>
    </row>
    <row r="16" spans="1:1" ht="18.75" x14ac:dyDescent="0.3">
      <c r="A16" s="196"/>
    </row>
    <row r="17" spans="1:1" ht="18.75" x14ac:dyDescent="0.3">
      <c r="A17" s="196"/>
    </row>
    <row r="18" spans="1:1" ht="18.75" x14ac:dyDescent="0.3">
      <c r="A18" s="196"/>
    </row>
    <row r="19" spans="1:1" ht="18.75" x14ac:dyDescent="0.3">
      <c r="A19" s="196"/>
    </row>
    <row r="20" spans="1:1" ht="18.75" x14ac:dyDescent="0.3">
      <c r="A20" s="196"/>
    </row>
    <row r="21" spans="1:1" ht="18.75" x14ac:dyDescent="0.3">
      <c r="A21" s="196"/>
    </row>
    <row r="22" spans="1:1" ht="18.75" x14ac:dyDescent="0.3">
      <c r="A22" s="2"/>
    </row>
    <row r="23" spans="1:1" ht="18.75" x14ac:dyDescent="0.3">
      <c r="A23" s="2"/>
    </row>
    <row r="24" spans="1:1" ht="18.75" x14ac:dyDescent="0.3">
      <c r="A24" s="2"/>
    </row>
    <row r="25" spans="1:1" ht="18.75" x14ac:dyDescent="0.3">
      <c r="A25" s="2"/>
    </row>
    <row r="26" spans="1:1" ht="18.75" x14ac:dyDescent="0.3">
      <c r="A26" s="2"/>
    </row>
    <row r="27" spans="1:1" ht="18.75" x14ac:dyDescent="0.3">
      <c r="A27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148" zoomScaleNormal="148" workbookViewId="0">
      <selection activeCell="B4" sqref="B4"/>
    </sheetView>
  </sheetViews>
  <sheetFormatPr defaultRowHeight="15" x14ac:dyDescent="0.25"/>
  <cols>
    <col min="1" max="1" width="4.85546875" customWidth="1"/>
    <col min="2" max="2" width="17.5703125" customWidth="1"/>
    <col min="3" max="3" width="65" bestFit="1" customWidth="1"/>
    <col min="5" max="5" width="23.7109375" customWidth="1"/>
    <col min="6" max="6" width="21.28515625" customWidth="1"/>
    <col min="7" max="7" width="20.7109375" customWidth="1"/>
  </cols>
  <sheetData>
    <row r="1" spans="2:7" ht="19.5" thickBot="1" x14ac:dyDescent="0.35">
      <c r="B1" s="14" t="s">
        <v>13</v>
      </c>
    </row>
    <row r="2" spans="2:7" ht="18.75" x14ac:dyDescent="0.3">
      <c r="B2" s="42" t="s">
        <v>19</v>
      </c>
      <c r="C2" s="31"/>
      <c r="E2" s="67" t="s">
        <v>54</v>
      </c>
      <c r="F2" s="68" t="s">
        <v>55</v>
      </c>
      <c r="G2" s="69" t="s">
        <v>56</v>
      </c>
    </row>
    <row r="3" spans="2:7" ht="18.75" x14ac:dyDescent="0.3">
      <c r="B3" s="6">
        <v>0</v>
      </c>
      <c r="C3" s="5" t="s">
        <v>14</v>
      </c>
      <c r="E3" s="115">
        <f>B20</f>
        <v>0</v>
      </c>
      <c r="F3" s="116">
        <f>E3*1.05</f>
        <v>0</v>
      </c>
      <c r="G3" s="117">
        <f>F3*1.05</f>
        <v>0</v>
      </c>
    </row>
    <row r="4" spans="2:7" ht="18.75" x14ac:dyDescent="0.3">
      <c r="B4" s="125">
        <v>750</v>
      </c>
      <c r="C4" s="5" t="s">
        <v>15</v>
      </c>
      <c r="E4" s="35"/>
      <c r="F4" s="30"/>
      <c r="G4" s="5"/>
    </row>
    <row r="5" spans="2:7" ht="19.5" thickBot="1" x14ac:dyDescent="0.35">
      <c r="B5" s="127">
        <f>B3*B4</f>
        <v>0</v>
      </c>
      <c r="C5" s="5" t="s">
        <v>17</v>
      </c>
      <c r="E5" s="33" t="s">
        <v>58</v>
      </c>
      <c r="F5" s="70"/>
      <c r="G5" s="34"/>
    </row>
    <row r="6" spans="2:7" ht="18.75" x14ac:dyDescent="0.3">
      <c r="B6" s="6"/>
      <c r="C6" s="5"/>
    </row>
    <row r="7" spans="2:7" ht="18.75" x14ac:dyDescent="0.3">
      <c r="B7" s="37">
        <v>0.15</v>
      </c>
      <c r="C7" s="5" t="s">
        <v>104</v>
      </c>
    </row>
    <row r="8" spans="2:7" ht="18.75" x14ac:dyDescent="0.3">
      <c r="B8" s="138">
        <f>B3*B7</f>
        <v>0</v>
      </c>
      <c r="C8" s="5" t="s">
        <v>105</v>
      </c>
    </row>
    <row r="9" spans="2:7" ht="18.75" x14ac:dyDescent="0.3">
      <c r="B9" s="126">
        <f>B8*B4</f>
        <v>0</v>
      </c>
      <c r="C9" s="17" t="s">
        <v>106</v>
      </c>
    </row>
    <row r="10" spans="2:7" ht="18.75" x14ac:dyDescent="0.3">
      <c r="B10" s="126"/>
      <c r="C10" s="17"/>
    </row>
    <row r="11" spans="2:7" ht="18.75" x14ac:dyDescent="0.3">
      <c r="B11" s="36"/>
      <c r="C11" s="5"/>
    </row>
    <row r="12" spans="2:7" ht="18.75" x14ac:dyDescent="0.3">
      <c r="B12" s="40" t="s">
        <v>18</v>
      </c>
      <c r="C12" s="5"/>
    </row>
    <row r="13" spans="2:7" ht="18.75" x14ac:dyDescent="0.3">
      <c r="B13" s="38">
        <f>B3-(B3*B7)</f>
        <v>0</v>
      </c>
      <c r="C13" s="5" t="s">
        <v>107</v>
      </c>
    </row>
    <row r="14" spans="2:7" ht="18.75" x14ac:dyDescent="0.3">
      <c r="B14" s="127">
        <f>B4</f>
        <v>750</v>
      </c>
      <c r="C14" s="5" t="s">
        <v>15</v>
      </c>
    </row>
    <row r="15" spans="2:7" ht="18.75" x14ac:dyDescent="0.3">
      <c r="B15" s="46">
        <v>0.3</v>
      </c>
      <c r="C15" s="5" t="s">
        <v>108</v>
      </c>
    </row>
    <row r="16" spans="2:7" ht="18.75" x14ac:dyDescent="0.3">
      <c r="B16" s="124">
        <f>B14*B15</f>
        <v>225</v>
      </c>
      <c r="C16" s="5" t="s">
        <v>16</v>
      </c>
    </row>
    <row r="17" spans="2:5" ht="18.75" x14ac:dyDescent="0.3">
      <c r="B17" s="47">
        <f>B16*B13</f>
        <v>0</v>
      </c>
      <c r="C17" s="16" t="s">
        <v>83</v>
      </c>
    </row>
    <row r="18" spans="2:5" ht="18.75" x14ac:dyDescent="0.3">
      <c r="B18" s="47"/>
      <c r="C18" s="16"/>
    </row>
    <row r="19" spans="2:5" x14ac:dyDescent="0.25">
      <c r="B19" s="41"/>
      <c r="C19" s="32"/>
    </row>
    <row r="20" spans="2:5" ht="19.5" thickBot="1" x14ac:dyDescent="0.35">
      <c r="B20" s="25">
        <f>B9+B17</f>
        <v>0</v>
      </c>
      <c r="C20" s="48" t="s">
        <v>100</v>
      </c>
    </row>
    <row r="21" spans="2:5" ht="15.75" thickBot="1" x14ac:dyDescent="0.3"/>
    <row r="22" spans="2:5" ht="18.75" x14ac:dyDescent="0.3">
      <c r="B22" s="42" t="s">
        <v>43</v>
      </c>
      <c r="C22" s="150"/>
      <c r="D22" s="150"/>
      <c r="E22" s="31"/>
    </row>
    <row r="23" spans="2:5" ht="19.5" thickBot="1" x14ac:dyDescent="0.35">
      <c r="B23" s="65"/>
      <c r="C23" s="155" t="s">
        <v>84</v>
      </c>
      <c r="D23" s="151"/>
      <c r="E23" s="152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zoomScale="130" zoomScaleNormal="130" workbookViewId="0">
      <selection activeCell="B1" sqref="B1"/>
    </sheetView>
  </sheetViews>
  <sheetFormatPr defaultRowHeight="15" x14ac:dyDescent="0.25"/>
  <cols>
    <col min="2" max="2" width="16.5703125" customWidth="1"/>
    <col min="3" max="3" width="93.28515625" customWidth="1"/>
    <col min="5" max="5" width="21.28515625" customWidth="1"/>
    <col min="6" max="7" width="23.85546875" customWidth="1"/>
  </cols>
  <sheetData>
    <row r="1" spans="2:7" ht="19.5" thickBot="1" x14ac:dyDescent="0.35">
      <c r="B1" s="28" t="s">
        <v>135</v>
      </c>
      <c r="C1" s="29"/>
    </row>
    <row r="2" spans="2:7" ht="18.75" x14ac:dyDescent="0.3">
      <c r="B2" s="42" t="s">
        <v>125</v>
      </c>
      <c r="C2" s="31"/>
      <c r="E2" s="67" t="s">
        <v>54</v>
      </c>
      <c r="F2" s="68" t="s">
        <v>55</v>
      </c>
      <c r="G2" s="69" t="s">
        <v>56</v>
      </c>
    </row>
    <row r="3" spans="2:7" ht="37.5" x14ac:dyDescent="0.3">
      <c r="B3" s="53">
        <v>0</v>
      </c>
      <c r="C3" s="49" t="s">
        <v>24</v>
      </c>
      <c r="E3" s="115">
        <f>B18</f>
        <v>0</v>
      </c>
      <c r="F3" s="116">
        <f>E3*1.05</f>
        <v>0</v>
      </c>
      <c r="G3" s="117">
        <f>F3*1.05</f>
        <v>0</v>
      </c>
    </row>
    <row r="4" spans="2:7" ht="18.75" x14ac:dyDescent="0.3">
      <c r="B4" s="11">
        <v>5</v>
      </c>
      <c r="C4" s="5" t="s">
        <v>25</v>
      </c>
      <c r="E4" s="35"/>
      <c r="F4" s="30"/>
      <c r="G4" s="5"/>
    </row>
    <row r="5" spans="2:7" ht="19.5" thickBot="1" x14ac:dyDescent="0.35">
      <c r="B5" s="38">
        <f>B3*B4</f>
        <v>0</v>
      </c>
      <c r="C5" s="5" t="s">
        <v>26</v>
      </c>
      <c r="E5" s="33" t="s">
        <v>58</v>
      </c>
      <c r="F5" s="70"/>
      <c r="G5" s="34"/>
    </row>
    <row r="6" spans="2:7" ht="18.75" x14ac:dyDescent="0.3">
      <c r="B6" s="54">
        <f>B5/60</f>
        <v>0</v>
      </c>
      <c r="C6" s="5" t="s">
        <v>64</v>
      </c>
    </row>
    <row r="7" spans="2:7" ht="18.75" x14ac:dyDescent="0.3">
      <c r="B7" s="38">
        <f>(B6*5)*52</f>
        <v>0</v>
      </c>
      <c r="C7" s="5" t="s">
        <v>27</v>
      </c>
    </row>
    <row r="8" spans="2:7" ht="18.75" x14ac:dyDescent="0.3">
      <c r="B8" s="26">
        <v>100</v>
      </c>
      <c r="C8" s="5" t="s">
        <v>28</v>
      </c>
    </row>
    <row r="9" spans="2:7" ht="18.75" x14ac:dyDescent="0.3">
      <c r="B9" s="124">
        <f>B7*B8</f>
        <v>0</v>
      </c>
      <c r="C9" s="5" t="s">
        <v>29</v>
      </c>
    </row>
    <row r="10" spans="2:7" ht="18.75" x14ac:dyDescent="0.3">
      <c r="B10" s="11"/>
      <c r="C10" s="5"/>
    </row>
    <row r="11" spans="2:7" ht="18.75" x14ac:dyDescent="0.3">
      <c r="B11" s="11">
        <v>0.25</v>
      </c>
      <c r="C11" s="5" t="s">
        <v>123</v>
      </c>
    </row>
    <row r="12" spans="2:7" ht="18.75" x14ac:dyDescent="0.3">
      <c r="B12" s="38">
        <f>B3*B11</f>
        <v>0</v>
      </c>
      <c r="C12" s="5" t="s">
        <v>112</v>
      </c>
    </row>
    <row r="13" spans="2:7" ht="18.75" x14ac:dyDescent="0.3">
      <c r="B13" s="38">
        <f>B12/60</f>
        <v>0</v>
      </c>
      <c r="C13" s="5" t="s">
        <v>64</v>
      </c>
    </row>
    <row r="14" spans="2:7" ht="18.75" x14ac:dyDescent="0.3">
      <c r="B14" s="13">
        <f>(B13*5)*52</f>
        <v>0</v>
      </c>
      <c r="C14" s="5" t="s">
        <v>113</v>
      </c>
    </row>
    <row r="15" spans="2:7" ht="18.75" x14ac:dyDescent="0.3">
      <c r="B15" s="125">
        <v>100</v>
      </c>
      <c r="C15" s="5" t="s">
        <v>28</v>
      </c>
    </row>
    <row r="16" spans="2:7" ht="18.75" x14ac:dyDescent="0.3">
      <c r="B16" s="23">
        <f>B15*B14</f>
        <v>0</v>
      </c>
      <c r="C16" s="5" t="s">
        <v>114</v>
      </c>
    </row>
    <row r="17" spans="2:3" ht="18.75" x14ac:dyDescent="0.3">
      <c r="B17" s="11"/>
      <c r="C17" s="5"/>
    </row>
    <row r="18" spans="2:3" ht="18.75" x14ac:dyDescent="0.3">
      <c r="B18" s="126">
        <f>B9-B16</f>
        <v>0</v>
      </c>
      <c r="C18" s="16" t="s">
        <v>124</v>
      </c>
    </row>
    <row r="19" spans="2:3" ht="38.25" thickBot="1" x14ac:dyDescent="0.35">
      <c r="B19" s="57"/>
      <c r="C19" s="139" t="s">
        <v>33</v>
      </c>
    </row>
    <row r="20" spans="2:3" ht="18.75" x14ac:dyDescent="0.3">
      <c r="B20" s="45"/>
      <c r="C20" s="153"/>
    </row>
    <row r="21" spans="2:3" ht="18.75" x14ac:dyDescent="0.3">
      <c r="B21" s="56" t="s">
        <v>32</v>
      </c>
      <c r="C21" s="5"/>
    </row>
    <row r="22" spans="2:3" ht="18.75" x14ac:dyDescent="0.3">
      <c r="B22" s="55" t="s">
        <v>30</v>
      </c>
      <c r="C22" s="5"/>
    </row>
    <row r="23" spans="2:3" ht="18.75" x14ac:dyDescent="0.3">
      <c r="B23" s="156" t="s">
        <v>74</v>
      </c>
      <c r="C23" s="157"/>
    </row>
    <row r="24" spans="2:3" ht="18.75" x14ac:dyDescent="0.3">
      <c r="B24" s="156" t="s">
        <v>75</v>
      </c>
      <c r="C24" s="157"/>
    </row>
    <row r="25" spans="2:3" ht="37.5" customHeight="1" thickBot="1" x14ac:dyDescent="0.35">
      <c r="B25" s="192" t="s">
        <v>31</v>
      </c>
      <c r="C25" s="193"/>
    </row>
  </sheetData>
  <mergeCells count="1">
    <mergeCell ref="B25:C25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zoomScale="140" zoomScaleNormal="140" workbookViewId="0">
      <selection activeCell="B3" sqref="B3"/>
    </sheetView>
  </sheetViews>
  <sheetFormatPr defaultRowHeight="15" x14ac:dyDescent="0.25"/>
  <cols>
    <col min="2" max="2" width="20.7109375" customWidth="1"/>
    <col min="3" max="3" width="86" bestFit="1" customWidth="1"/>
    <col min="5" max="5" width="21" customWidth="1"/>
    <col min="6" max="6" width="22.140625" customWidth="1"/>
    <col min="7" max="7" width="19.5703125" customWidth="1"/>
  </cols>
  <sheetData>
    <row r="1" spans="2:7" ht="19.5" thickBot="1" x14ac:dyDescent="0.35">
      <c r="B1" s="28" t="s">
        <v>34</v>
      </c>
    </row>
    <row r="2" spans="2:7" ht="18.75" x14ac:dyDescent="0.3">
      <c r="B2" s="58">
        <v>0</v>
      </c>
      <c r="C2" s="4" t="s">
        <v>37</v>
      </c>
      <c r="E2" s="67" t="s">
        <v>54</v>
      </c>
      <c r="F2" s="68" t="s">
        <v>55</v>
      </c>
      <c r="G2" s="69" t="s">
        <v>56</v>
      </c>
    </row>
    <row r="3" spans="2:7" ht="18.75" x14ac:dyDescent="0.3">
      <c r="B3" s="11">
        <f>B2*52</f>
        <v>0</v>
      </c>
      <c r="C3" s="5" t="s">
        <v>65</v>
      </c>
      <c r="E3" s="115">
        <f>B8</f>
        <v>0</v>
      </c>
      <c r="F3" s="116">
        <f>E3*1.05</f>
        <v>0</v>
      </c>
      <c r="G3" s="117">
        <f>F3*1.05</f>
        <v>0</v>
      </c>
    </row>
    <row r="4" spans="2:7" ht="18.75" x14ac:dyDescent="0.3">
      <c r="B4" s="119">
        <v>100</v>
      </c>
      <c r="C4" s="49" t="s">
        <v>35</v>
      </c>
      <c r="E4" s="35"/>
      <c r="F4" s="30"/>
      <c r="G4" s="5"/>
    </row>
    <row r="5" spans="2:7" ht="19.5" thickBot="1" x14ac:dyDescent="0.35">
      <c r="B5" s="120">
        <f>B4*B3</f>
        <v>0</v>
      </c>
      <c r="C5" s="5" t="s">
        <v>36</v>
      </c>
      <c r="E5" s="33" t="s">
        <v>58</v>
      </c>
      <c r="F5" s="70"/>
      <c r="G5" s="34"/>
    </row>
    <row r="6" spans="2:7" ht="18.75" x14ac:dyDescent="0.3">
      <c r="B6" s="7"/>
      <c r="C6" s="5"/>
    </row>
    <row r="7" spans="2:7" ht="18.75" x14ac:dyDescent="0.3">
      <c r="B7" s="37">
        <v>0.5</v>
      </c>
      <c r="C7" s="5" t="s">
        <v>115</v>
      </c>
    </row>
    <row r="8" spans="2:7" ht="19.5" thickBot="1" x14ac:dyDescent="0.35">
      <c r="B8" s="121">
        <f>B5*B7</f>
        <v>0</v>
      </c>
      <c r="C8" s="48" t="s">
        <v>100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zoomScale="140" zoomScaleNormal="140" workbookViewId="0">
      <selection activeCell="C5" sqref="C5"/>
    </sheetView>
  </sheetViews>
  <sheetFormatPr defaultRowHeight="15" x14ac:dyDescent="0.25"/>
  <cols>
    <col min="2" max="2" width="17.85546875" customWidth="1"/>
    <col min="3" max="3" width="86" bestFit="1" customWidth="1"/>
    <col min="5" max="5" width="24.5703125" customWidth="1"/>
    <col min="6" max="6" width="21.85546875" customWidth="1"/>
    <col min="7" max="7" width="20.5703125" customWidth="1"/>
  </cols>
  <sheetData>
    <row r="1" spans="2:7" ht="19.5" thickBot="1" x14ac:dyDescent="0.35">
      <c r="B1" s="28" t="s">
        <v>38</v>
      </c>
    </row>
    <row r="2" spans="2:7" ht="18.75" x14ac:dyDescent="0.3">
      <c r="B2" s="61">
        <v>0</v>
      </c>
      <c r="C2" s="4" t="s">
        <v>39</v>
      </c>
      <c r="E2" s="67" t="s">
        <v>54</v>
      </c>
      <c r="F2" s="68" t="s">
        <v>55</v>
      </c>
      <c r="G2" s="69" t="s">
        <v>56</v>
      </c>
    </row>
    <row r="3" spans="2:7" ht="37.5" x14ac:dyDescent="0.3">
      <c r="B3" s="59"/>
      <c r="C3" s="60" t="s">
        <v>40</v>
      </c>
      <c r="E3" s="115">
        <f>B6</f>
        <v>0</v>
      </c>
      <c r="F3" s="116">
        <f>E3*1.05</f>
        <v>0</v>
      </c>
      <c r="G3" s="117">
        <f>F3*1.05</f>
        <v>0</v>
      </c>
    </row>
    <row r="4" spans="2:7" ht="18.75" x14ac:dyDescent="0.3">
      <c r="B4" s="59"/>
      <c r="C4" s="60"/>
      <c r="E4" s="35"/>
      <c r="F4" s="30"/>
      <c r="G4" s="5"/>
    </row>
    <row r="5" spans="2:7" ht="19.5" thickBot="1" x14ac:dyDescent="0.35">
      <c r="B5" s="135">
        <v>1</v>
      </c>
      <c r="C5" s="5" t="s">
        <v>115</v>
      </c>
      <c r="E5" s="33" t="s">
        <v>58</v>
      </c>
      <c r="F5" s="70"/>
      <c r="G5" s="34"/>
    </row>
    <row r="6" spans="2:7" ht="19.5" thickBot="1" x14ac:dyDescent="0.35">
      <c r="B6" s="118">
        <f>B2*B5</f>
        <v>0</v>
      </c>
      <c r="C6" s="140" t="s">
        <v>100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0" zoomScaleNormal="110" workbookViewId="0">
      <selection activeCell="B4" sqref="B4"/>
    </sheetView>
  </sheetViews>
  <sheetFormatPr defaultRowHeight="15" x14ac:dyDescent="0.25"/>
  <cols>
    <col min="1" max="1" width="3.42578125" customWidth="1"/>
    <col min="2" max="2" width="83.28515625" customWidth="1"/>
    <col min="3" max="3" width="23.42578125" bestFit="1" customWidth="1"/>
    <col min="4" max="4" width="19.5703125" customWidth="1"/>
    <col min="5" max="5" width="20.7109375" customWidth="1"/>
    <col min="6" max="6" width="18.85546875" bestFit="1" customWidth="1"/>
    <col min="7" max="7" width="19.140625" bestFit="1" customWidth="1"/>
    <col min="8" max="8" width="16.42578125" bestFit="1" customWidth="1"/>
    <col min="9" max="9" width="17.5703125" bestFit="1" customWidth="1"/>
    <col min="10" max="11" width="16" bestFit="1" customWidth="1"/>
  </cols>
  <sheetData>
    <row r="1" spans="2:10" ht="18.75" x14ac:dyDescent="0.3">
      <c r="B1" s="144" t="s">
        <v>152</v>
      </c>
      <c r="C1" s="136"/>
      <c r="D1" s="136"/>
      <c r="E1" s="136"/>
      <c r="F1" s="136"/>
    </row>
    <row r="3" spans="2:10" ht="15.75" thickBot="1" x14ac:dyDescent="0.3"/>
    <row r="4" spans="2:10" ht="15.75" x14ac:dyDescent="0.25">
      <c r="B4" s="168" t="s">
        <v>168</v>
      </c>
      <c r="C4" s="163"/>
      <c r="D4" s="163"/>
      <c r="E4" s="163"/>
      <c r="F4" s="163"/>
      <c r="G4" s="163"/>
      <c r="H4" s="163"/>
      <c r="I4" s="163"/>
      <c r="J4" s="166"/>
    </row>
    <row r="5" spans="2:10" ht="18.75" x14ac:dyDescent="0.25">
      <c r="B5" s="158"/>
      <c r="C5" s="158"/>
      <c r="D5" s="158"/>
      <c r="E5" s="158"/>
      <c r="F5" s="158"/>
      <c r="G5" s="158"/>
      <c r="H5" s="158" t="s">
        <v>61</v>
      </c>
      <c r="I5" s="158" t="s">
        <v>59</v>
      </c>
      <c r="J5" s="167" t="s">
        <v>60</v>
      </c>
    </row>
    <row r="6" spans="2:10" ht="18.75" x14ac:dyDescent="0.3">
      <c r="B6" s="63" t="s">
        <v>138</v>
      </c>
      <c r="C6" s="112"/>
      <c r="D6" s="112"/>
      <c r="E6" s="112"/>
      <c r="F6" s="112"/>
      <c r="G6" s="112"/>
      <c r="H6" s="161">
        <v>50000</v>
      </c>
      <c r="I6" s="161">
        <f>H6</f>
        <v>50000</v>
      </c>
      <c r="J6" s="169">
        <f>H6</f>
        <v>50000</v>
      </c>
    </row>
    <row r="7" spans="2:10" ht="18.75" x14ac:dyDescent="0.3">
      <c r="B7" s="63" t="s">
        <v>139</v>
      </c>
      <c r="C7" s="112"/>
      <c r="D7" s="112"/>
      <c r="E7" s="112"/>
      <c r="F7" s="112"/>
      <c r="G7" s="112"/>
      <c r="H7" s="161">
        <v>0</v>
      </c>
      <c r="I7" s="161">
        <f>H7</f>
        <v>0</v>
      </c>
      <c r="J7" s="169">
        <f>H7</f>
        <v>0</v>
      </c>
    </row>
    <row r="8" spans="2:10" ht="18.75" x14ac:dyDescent="0.3">
      <c r="B8" s="63" t="s">
        <v>140</v>
      </c>
      <c r="C8" s="112"/>
      <c r="D8" s="112"/>
      <c r="E8" s="112"/>
      <c r="F8" s="112"/>
      <c r="G8" s="112"/>
      <c r="H8" s="161">
        <v>36000</v>
      </c>
      <c r="I8" s="161">
        <v>5000</v>
      </c>
      <c r="J8" s="169">
        <v>5000</v>
      </c>
    </row>
    <row r="9" spans="2:10" ht="19.5" thickBot="1" x14ac:dyDescent="0.35">
      <c r="B9" s="170" t="s">
        <v>93</v>
      </c>
      <c r="C9" s="113"/>
      <c r="D9" s="113"/>
      <c r="E9" s="113"/>
      <c r="F9" s="113"/>
      <c r="G9" s="113"/>
      <c r="H9" s="113">
        <f>SUM(H6:H8)</f>
        <v>86000</v>
      </c>
      <c r="I9" s="113">
        <f>SUM(I6:I8)</f>
        <v>55000</v>
      </c>
      <c r="J9" s="114">
        <f>SUM(J6:J8)</f>
        <v>55000</v>
      </c>
    </row>
    <row r="10" spans="2:10" ht="18.75" x14ac:dyDescent="0.3">
      <c r="B10" s="171"/>
      <c r="C10" s="171"/>
      <c r="D10" s="171"/>
      <c r="E10" s="171"/>
      <c r="F10" s="171"/>
      <c r="G10" s="171"/>
      <c r="H10" s="171"/>
      <c r="I10" s="171"/>
      <c r="J10" s="171"/>
    </row>
    <row r="11" spans="2:10" ht="15.75" thickBot="1" x14ac:dyDescent="0.3"/>
    <row r="12" spans="2:10" ht="15.75" x14ac:dyDescent="0.25">
      <c r="B12" s="162" t="s">
        <v>167</v>
      </c>
      <c r="C12" s="163"/>
      <c r="D12" s="163"/>
      <c r="E12" s="164"/>
      <c r="F12" s="165"/>
      <c r="G12" s="164"/>
      <c r="H12" s="164"/>
      <c r="I12" s="163"/>
      <c r="J12" s="166"/>
    </row>
    <row r="13" spans="2:10" ht="56.25" x14ac:dyDescent="0.25">
      <c r="B13" s="158"/>
      <c r="C13" s="158" t="s">
        <v>41</v>
      </c>
      <c r="D13" s="158" t="s">
        <v>94</v>
      </c>
      <c r="E13" s="158" t="s">
        <v>96</v>
      </c>
      <c r="F13" s="158" t="s">
        <v>97</v>
      </c>
      <c r="G13" s="158" t="s">
        <v>62</v>
      </c>
      <c r="H13" s="158" t="s">
        <v>61</v>
      </c>
      <c r="I13" s="158" t="s">
        <v>59</v>
      </c>
      <c r="J13" s="167" t="s">
        <v>60</v>
      </c>
    </row>
    <row r="14" spans="2:10" ht="18.75" x14ac:dyDescent="0.3">
      <c r="B14" s="63" t="s">
        <v>92</v>
      </c>
      <c r="C14" s="82"/>
      <c r="D14" s="83"/>
      <c r="E14" s="83"/>
      <c r="F14" s="83"/>
      <c r="G14" s="107"/>
      <c r="H14" s="146">
        <v>15000</v>
      </c>
      <c r="I14" s="146">
        <f>H14</f>
        <v>15000</v>
      </c>
      <c r="J14" s="147">
        <f>H14</f>
        <v>15000</v>
      </c>
    </row>
    <row r="15" spans="2:10" ht="18.75" x14ac:dyDescent="0.3">
      <c r="B15" s="63" t="s">
        <v>99</v>
      </c>
      <c r="C15" s="145">
        <v>1</v>
      </c>
      <c r="D15" s="145">
        <v>320</v>
      </c>
      <c r="E15" s="145">
        <f>D15*0.5</f>
        <v>160</v>
      </c>
      <c r="F15" s="145">
        <f>E15*0.9</f>
        <v>144</v>
      </c>
      <c r="G15" s="146">
        <v>100</v>
      </c>
      <c r="H15" s="107">
        <f>G15*D15*C15</f>
        <v>32000</v>
      </c>
      <c r="I15" s="159">
        <f>G15*E15*C15</f>
        <v>16000</v>
      </c>
      <c r="J15" s="109">
        <f>G15*F15*C15</f>
        <v>14400</v>
      </c>
    </row>
    <row r="16" spans="2:10" ht="18.75" x14ac:dyDescent="0.3">
      <c r="B16" s="63" t="s">
        <v>157</v>
      </c>
      <c r="C16" s="145">
        <v>100</v>
      </c>
      <c r="D16" s="145">
        <v>4</v>
      </c>
      <c r="E16" s="145">
        <v>1</v>
      </c>
      <c r="F16" s="145">
        <v>1</v>
      </c>
      <c r="G16" s="146">
        <v>100</v>
      </c>
      <c r="H16" s="107">
        <f>G16*D16*C16</f>
        <v>40000</v>
      </c>
      <c r="I16" s="107">
        <f>C16*E16*G16</f>
        <v>10000</v>
      </c>
      <c r="J16" s="108">
        <f>C16*F16*G16</f>
        <v>10000</v>
      </c>
    </row>
    <row r="17" spans="1:10" ht="19.5" thickBot="1" x14ac:dyDescent="0.35">
      <c r="B17" s="84" t="s">
        <v>93</v>
      </c>
      <c r="C17" s="85"/>
      <c r="D17" s="64"/>
      <c r="E17" s="64"/>
      <c r="F17" s="64"/>
      <c r="G17" s="110"/>
      <c r="H17" s="160">
        <f>SUM(H15:H16)</f>
        <v>72000</v>
      </c>
      <c r="I17" s="160">
        <f>SUM(I14:I16)</f>
        <v>41000</v>
      </c>
      <c r="J17" s="111">
        <f>SUM(J14:J16)</f>
        <v>39400</v>
      </c>
    </row>
    <row r="18" spans="1:10" ht="18.75" x14ac:dyDescent="0.3">
      <c r="A18" s="2" t="s">
        <v>156</v>
      </c>
    </row>
    <row r="20" spans="1:10" ht="15.75" thickBot="1" x14ac:dyDescent="0.3"/>
    <row r="21" spans="1:10" ht="18.75" x14ac:dyDescent="0.25">
      <c r="B21" s="162" t="s">
        <v>95</v>
      </c>
      <c r="C21" s="163"/>
      <c r="D21" s="163"/>
      <c r="E21" s="164"/>
      <c r="F21" s="165"/>
      <c r="G21" s="164"/>
      <c r="H21" s="158" t="s">
        <v>61</v>
      </c>
      <c r="I21" s="158" t="s">
        <v>59</v>
      </c>
      <c r="J21" s="167" t="s">
        <v>60</v>
      </c>
    </row>
    <row r="22" spans="1:10" ht="18.75" x14ac:dyDescent="0.25">
      <c r="B22" s="172"/>
      <c r="C22" s="172"/>
      <c r="D22" s="172"/>
      <c r="E22" s="172"/>
      <c r="F22" s="172"/>
      <c r="G22" s="172"/>
      <c r="H22" s="173">
        <f>H9+H17</f>
        <v>158000</v>
      </c>
      <c r="I22" s="173">
        <f>I9+I17</f>
        <v>96000</v>
      </c>
      <c r="J22" s="174">
        <f>J9+J17</f>
        <v>94400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zoomScale="120" zoomScaleNormal="120" workbookViewId="0">
      <selection activeCell="B4" sqref="B4"/>
    </sheetView>
  </sheetViews>
  <sheetFormatPr defaultRowHeight="15" x14ac:dyDescent="0.25"/>
  <cols>
    <col min="1" max="1" width="1.85546875" customWidth="1"/>
    <col min="2" max="2" width="76.85546875" bestFit="1" customWidth="1"/>
    <col min="3" max="3" width="18" bestFit="1" customWidth="1"/>
    <col min="4" max="4" width="84.85546875" bestFit="1" customWidth="1"/>
  </cols>
  <sheetData>
    <row r="1" spans="2:4" ht="27" thickBot="1" x14ac:dyDescent="0.45">
      <c r="B1" s="66" t="s">
        <v>154</v>
      </c>
    </row>
    <row r="2" spans="2:4" ht="18.75" x14ac:dyDescent="0.3">
      <c r="B2" s="71"/>
      <c r="C2" s="69" t="s">
        <v>67</v>
      </c>
    </row>
    <row r="3" spans="2:4" ht="18.75" x14ac:dyDescent="0.3">
      <c r="B3" s="78" t="s">
        <v>42</v>
      </c>
      <c r="C3" s="74" t="s">
        <v>49</v>
      </c>
    </row>
    <row r="4" spans="2:4" ht="18.75" x14ac:dyDescent="0.3">
      <c r="B4" s="75" t="s">
        <v>45</v>
      </c>
      <c r="C4" s="102">
        <f>'Find Files Faster'!B14</f>
        <v>480000</v>
      </c>
    </row>
    <row r="5" spans="2:4" ht="18.75" x14ac:dyDescent="0.3">
      <c r="B5" s="75" t="s">
        <v>44</v>
      </c>
      <c r="C5" s="102">
        <f>'Avoid Need to Recreate Files'!B12</f>
        <v>0</v>
      </c>
    </row>
    <row r="6" spans="2:4" ht="18.75" x14ac:dyDescent="0.3">
      <c r="B6" s="181" t="s">
        <v>144</v>
      </c>
      <c r="C6" s="104">
        <f>'Accelerate Startup-Handover'!B14</f>
        <v>48000</v>
      </c>
    </row>
    <row r="7" spans="2:4" ht="18.75" x14ac:dyDescent="0.3">
      <c r="B7" s="75" t="s">
        <v>47</v>
      </c>
      <c r="C7" s="102">
        <f>'Reduce Engineering Change Costs'!B20</f>
        <v>0</v>
      </c>
      <c r="D7" s="62"/>
    </row>
    <row r="8" spans="2:4" ht="18.75" x14ac:dyDescent="0.3">
      <c r="B8" s="75" t="s">
        <v>146</v>
      </c>
      <c r="C8" s="102">
        <f>'Protect IP'!B8</f>
        <v>50000</v>
      </c>
    </row>
    <row r="9" spans="2:4" ht="18.75" x14ac:dyDescent="0.3">
      <c r="B9" s="75" t="s">
        <v>147</v>
      </c>
      <c r="C9" s="102">
        <f>'Streamline Compliance'!B16</f>
        <v>95000</v>
      </c>
    </row>
    <row r="10" spans="2:4" ht="18.75" x14ac:dyDescent="0.3">
      <c r="B10" s="181" t="s">
        <v>150</v>
      </c>
      <c r="C10" s="102">
        <f>'Enable Replication'!B18</f>
        <v>0</v>
      </c>
    </row>
    <row r="11" spans="2:4" ht="18.75" x14ac:dyDescent="0.3">
      <c r="B11" s="181" t="s">
        <v>151</v>
      </c>
      <c r="C11" s="102">
        <f>'Reduce Scrap or Rework'!E3</f>
        <v>52500</v>
      </c>
    </row>
    <row r="12" spans="2:4" ht="18.75" x14ac:dyDescent="0.3">
      <c r="B12" s="75" t="s">
        <v>52</v>
      </c>
      <c r="C12" s="102">
        <f>'Automate Transmittals'!B8</f>
        <v>0</v>
      </c>
    </row>
    <row r="13" spans="2:4" ht="18.75" x14ac:dyDescent="0.3">
      <c r="B13" s="181" t="s">
        <v>149</v>
      </c>
      <c r="C13" s="102">
        <f>'Avoid a Shutdown or Outage'!B8</f>
        <v>45000</v>
      </c>
    </row>
    <row r="14" spans="2:4" ht="19.5" thickBot="1" x14ac:dyDescent="0.35">
      <c r="B14" s="80" t="s">
        <v>48</v>
      </c>
      <c r="C14" s="106">
        <f>'Alleviate Existing System Cost '!B6</f>
        <v>0</v>
      </c>
    </row>
    <row r="15" spans="2:4" ht="20.25" thickTop="1" thickBot="1" x14ac:dyDescent="0.35">
      <c r="B15" s="79" t="s">
        <v>80</v>
      </c>
      <c r="C15" s="92">
        <f>SUM(C4:C14)</f>
        <v>770500</v>
      </c>
    </row>
    <row r="22" spans="3:3" x14ac:dyDescent="0.25">
      <c r="C22" s="81"/>
    </row>
  </sheetData>
  <pageMargins left="0.7" right="0.7" top="0.75" bottom="0.75" header="0.3" footer="0.3"/>
  <pageSetup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56" zoomScaleNormal="156" workbookViewId="0">
      <selection activeCell="E5" sqref="E5"/>
    </sheetView>
  </sheetViews>
  <sheetFormatPr defaultRowHeight="15" x14ac:dyDescent="0.25"/>
  <cols>
    <col min="1" max="1" width="1.85546875" customWidth="1"/>
    <col min="2" max="2" width="73.5703125" customWidth="1"/>
    <col min="3" max="5" width="18" bestFit="1" customWidth="1"/>
    <col min="6" max="6" width="84.85546875" bestFit="1" customWidth="1"/>
  </cols>
  <sheetData>
    <row r="1" spans="2:6" ht="27" thickBot="1" x14ac:dyDescent="0.45">
      <c r="B1" s="66" t="s">
        <v>117</v>
      </c>
    </row>
    <row r="2" spans="2:6" ht="18.75" x14ac:dyDescent="0.3">
      <c r="B2" s="71"/>
      <c r="C2" s="189" t="s">
        <v>63</v>
      </c>
      <c r="D2" s="189"/>
      <c r="E2" s="190"/>
    </row>
    <row r="3" spans="2:6" ht="18.75" x14ac:dyDescent="0.3">
      <c r="B3" s="78" t="s">
        <v>42</v>
      </c>
      <c r="C3" s="73" t="s">
        <v>49</v>
      </c>
      <c r="D3" s="73" t="s">
        <v>50</v>
      </c>
      <c r="E3" s="74" t="s">
        <v>51</v>
      </c>
    </row>
    <row r="4" spans="2:6" ht="18.75" x14ac:dyDescent="0.3">
      <c r="B4" s="75" t="s">
        <v>45</v>
      </c>
      <c r="C4" s="101">
        <f>'Find Files Faster'!E3</f>
        <v>480000</v>
      </c>
      <c r="D4" s="101">
        <f>'Find Files Faster'!F3</f>
        <v>504000</v>
      </c>
      <c r="E4" s="102">
        <f>'Find Files Faster'!G3</f>
        <v>529200</v>
      </c>
    </row>
    <row r="5" spans="2:6" ht="18.75" x14ac:dyDescent="0.3">
      <c r="B5" s="75" t="s">
        <v>44</v>
      </c>
      <c r="C5" s="101">
        <f>'Avoid Need to Recreate Files'!E3</f>
        <v>0</v>
      </c>
      <c r="D5" s="101">
        <f>'Avoid Need to Recreate Files'!F3</f>
        <v>0</v>
      </c>
      <c r="E5" s="102">
        <f>'Avoid Need to Recreate Files'!G3</f>
        <v>0</v>
      </c>
    </row>
    <row r="6" spans="2:6" ht="18.75" x14ac:dyDescent="0.3">
      <c r="B6" s="181" t="s">
        <v>144</v>
      </c>
      <c r="C6" s="103">
        <f>'Accelerate Startup-Handover'!E3</f>
        <v>48000</v>
      </c>
      <c r="D6" s="103">
        <f>'Accelerate Startup-Handover'!F3</f>
        <v>50400</v>
      </c>
      <c r="E6" s="104">
        <f>'Accelerate Startup-Handover'!G3</f>
        <v>52920</v>
      </c>
    </row>
    <row r="7" spans="2:6" ht="18.75" x14ac:dyDescent="0.3">
      <c r="B7" s="75" t="s">
        <v>47</v>
      </c>
      <c r="C7" s="101">
        <f>'Reduce Engineering Change Costs'!E3</f>
        <v>0</v>
      </c>
      <c r="D7" s="101">
        <f>'Reduce Engineering Change Costs'!F3</f>
        <v>0</v>
      </c>
      <c r="E7" s="102">
        <f>'Reduce Engineering Change Costs'!G3</f>
        <v>0</v>
      </c>
      <c r="F7" s="62"/>
    </row>
    <row r="8" spans="2:6" ht="18.75" x14ac:dyDescent="0.3">
      <c r="B8" s="75" t="s">
        <v>146</v>
      </c>
      <c r="C8" s="101">
        <f>'Protect IP'!E3</f>
        <v>50000</v>
      </c>
      <c r="D8" s="101">
        <f>'Protect IP'!F3</f>
        <v>52500</v>
      </c>
      <c r="E8" s="102">
        <f>'Protect IP'!G3</f>
        <v>55125</v>
      </c>
    </row>
    <row r="9" spans="2:6" ht="18.75" x14ac:dyDescent="0.3">
      <c r="B9" s="75" t="s">
        <v>147</v>
      </c>
      <c r="C9" s="101">
        <f>'Streamline Compliance'!E3</f>
        <v>95000</v>
      </c>
      <c r="D9" s="101">
        <f>'Streamline Compliance'!F3</f>
        <v>99750</v>
      </c>
      <c r="E9" s="102">
        <f>'Streamline Compliance'!G3</f>
        <v>104737.5</v>
      </c>
    </row>
    <row r="10" spans="2:6" ht="18.75" x14ac:dyDescent="0.3">
      <c r="B10" s="181" t="s">
        <v>150</v>
      </c>
      <c r="C10" s="101">
        <f>'Enable Replication'!E3</f>
        <v>0</v>
      </c>
      <c r="D10" s="101">
        <f>'Enable Replication'!F3</f>
        <v>0</v>
      </c>
      <c r="E10" s="102">
        <f>'Enable Replication'!G3</f>
        <v>0</v>
      </c>
    </row>
    <row r="11" spans="2:6" ht="18.75" x14ac:dyDescent="0.3">
      <c r="B11" s="181" t="s">
        <v>151</v>
      </c>
      <c r="C11" s="101">
        <f>'Reduce Scrap or Rework'!E3</f>
        <v>52500</v>
      </c>
      <c r="D11" s="101">
        <f>'Reduce Scrap or Rework'!F3</f>
        <v>55125</v>
      </c>
      <c r="E11" s="102">
        <f>'Reduce Scrap or Rework'!G3</f>
        <v>57881.25</v>
      </c>
    </row>
    <row r="12" spans="2:6" ht="18.75" x14ac:dyDescent="0.3">
      <c r="B12" s="75" t="s">
        <v>52</v>
      </c>
      <c r="C12" s="101">
        <f>'Automate Transmittals'!E3</f>
        <v>0</v>
      </c>
      <c r="D12" s="101">
        <f>'Automate Transmittals'!F3</f>
        <v>0</v>
      </c>
      <c r="E12" s="102">
        <f>'Automate Transmittals'!G3</f>
        <v>0</v>
      </c>
    </row>
    <row r="13" spans="2:6" ht="18.75" x14ac:dyDescent="0.3">
      <c r="B13" s="181" t="s">
        <v>149</v>
      </c>
      <c r="C13" s="101">
        <f>'Avoid a Shutdown or Outage'!E3</f>
        <v>45000</v>
      </c>
      <c r="D13" s="101">
        <f>'Avoid a Shutdown or Outage'!F3</f>
        <v>47250</v>
      </c>
      <c r="E13" s="102">
        <f>'Avoid a Shutdown or Outage'!G3</f>
        <v>49612.5</v>
      </c>
    </row>
    <row r="14" spans="2:6" ht="19.5" thickBot="1" x14ac:dyDescent="0.35">
      <c r="B14" s="80" t="s">
        <v>48</v>
      </c>
      <c r="C14" s="105">
        <f>'Alleviate Existing System Cost '!E3</f>
        <v>0</v>
      </c>
      <c r="D14" s="105">
        <f>'Alleviate Existing System Cost '!F3</f>
        <v>0</v>
      </c>
      <c r="E14" s="106">
        <f>'Alleviate Existing System Cost '!G3</f>
        <v>0</v>
      </c>
    </row>
    <row r="15" spans="2:6" ht="20.25" thickTop="1" thickBot="1" x14ac:dyDescent="0.35">
      <c r="B15" s="79" t="s">
        <v>80</v>
      </c>
      <c r="C15" s="91">
        <f>SUM(C4:C14)</f>
        <v>770500</v>
      </c>
      <c r="D15" s="91">
        <f>SUM(D4:D14)</f>
        <v>809025</v>
      </c>
      <c r="E15" s="92">
        <f>SUM(E4:E14)</f>
        <v>849476.25</v>
      </c>
    </row>
    <row r="18" spans="2:5" ht="18.75" x14ac:dyDescent="0.3">
      <c r="B18" s="191" t="s">
        <v>58</v>
      </c>
      <c r="C18" s="191"/>
      <c r="D18" s="191"/>
      <c r="E18" s="191"/>
    </row>
  </sheetData>
  <mergeCells count="2">
    <mergeCell ref="C2:E2"/>
    <mergeCell ref="B18:E18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opLeftCell="A2" zoomScaleNormal="100" workbookViewId="0">
      <selection activeCell="E5" sqref="E5"/>
    </sheetView>
  </sheetViews>
  <sheetFormatPr defaultRowHeight="15" x14ac:dyDescent="0.25"/>
  <cols>
    <col min="1" max="1" width="1.85546875" customWidth="1"/>
    <col min="2" max="2" width="82.42578125" bestFit="1" customWidth="1"/>
    <col min="3" max="5" width="18" bestFit="1" customWidth="1"/>
    <col min="6" max="6" width="5" customWidth="1"/>
    <col min="7" max="7" width="13.140625" customWidth="1"/>
    <col min="8" max="8" width="10.140625" bestFit="1" customWidth="1"/>
    <col min="10" max="10" width="11.140625" bestFit="1" customWidth="1"/>
  </cols>
  <sheetData>
    <row r="1" spans="2:5" ht="27" thickBot="1" x14ac:dyDescent="0.45">
      <c r="B1" s="66" t="s">
        <v>118</v>
      </c>
    </row>
    <row r="2" spans="2:5" ht="18.75" x14ac:dyDescent="0.3">
      <c r="B2" s="71"/>
      <c r="C2" s="189" t="s">
        <v>63</v>
      </c>
      <c r="D2" s="189"/>
      <c r="E2" s="190"/>
    </row>
    <row r="3" spans="2:5" ht="18.75" x14ac:dyDescent="0.3">
      <c r="B3" s="72" t="s">
        <v>66</v>
      </c>
      <c r="C3" s="73" t="s">
        <v>49</v>
      </c>
      <c r="D3" s="73" t="s">
        <v>50</v>
      </c>
      <c r="E3" s="74" t="s">
        <v>51</v>
      </c>
    </row>
    <row r="4" spans="2:5" ht="18.75" x14ac:dyDescent="0.3">
      <c r="B4" s="75" t="s">
        <v>45</v>
      </c>
      <c r="C4" s="101">
        <f>'Find Files Faster'!E3</f>
        <v>480000</v>
      </c>
      <c r="D4" s="101">
        <f>'Find Files Faster'!F3</f>
        <v>504000</v>
      </c>
      <c r="E4" s="102">
        <f>'Find Files Faster'!G3</f>
        <v>529200</v>
      </c>
    </row>
    <row r="5" spans="2:5" ht="18.75" x14ac:dyDescent="0.3">
      <c r="B5" s="75" t="s">
        <v>44</v>
      </c>
      <c r="C5" s="101">
        <f>'Avoid Need to Recreate Files'!E3</f>
        <v>0</v>
      </c>
      <c r="D5" s="101">
        <f>'Avoid Need to Recreate Files'!F3</f>
        <v>0</v>
      </c>
      <c r="E5" s="102">
        <f>'Avoid Need to Recreate Files'!G3</f>
        <v>0</v>
      </c>
    </row>
    <row r="6" spans="2:5" ht="18.75" x14ac:dyDescent="0.3">
      <c r="B6" s="134" t="s">
        <v>148</v>
      </c>
      <c r="C6" s="103">
        <f>'Accelerate Startup-Handover'!E3</f>
        <v>48000</v>
      </c>
      <c r="D6" s="103">
        <f>'Accelerate Startup-Handover'!F3</f>
        <v>50400</v>
      </c>
      <c r="E6" s="104">
        <f>'Accelerate Startup-Handover'!G3</f>
        <v>52920</v>
      </c>
    </row>
    <row r="7" spans="2:5" ht="18.75" x14ac:dyDescent="0.3">
      <c r="B7" s="75" t="s">
        <v>47</v>
      </c>
      <c r="C7" s="101">
        <f>'Reduce Engineering Change Costs'!E3</f>
        <v>0</v>
      </c>
      <c r="D7" s="101">
        <f>'Reduce Engineering Change Costs'!F3</f>
        <v>0</v>
      </c>
      <c r="E7" s="102">
        <f>'Reduce Engineering Change Costs'!G3</f>
        <v>0</v>
      </c>
    </row>
    <row r="8" spans="2:5" ht="18.75" x14ac:dyDescent="0.3">
      <c r="B8" s="75" t="s">
        <v>146</v>
      </c>
      <c r="C8" s="101">
        <f>'Protect IP'!E3</f>
        <v>50000</v>
      </c>
      <c r="D8" s="101">
        <f>'Protect IP'!F3</f>
        <v>52500</v>
      </c>
      <c r="E8" s="102">
        <f>'Protect IP'!G3</f>
        <v>55125</v>
      </c>
    </row>
    <row r="9" spans="2:5" ht="18.75" x14ac:dyDescent="0.3">
      <c r="B9" s="75" t="s">
        <v>147</v>
      </c>
      <c r="C9" s="101">
        <f>'Streamline Compliance'!E3</f>
        <v>95000</v>
      </c>
      <c r="D9" s="101">
        <f>'Streamline Compliance'!F3</f>
        <v>99750</v>
      </c>
      <c r="E9" s="102">
        <f>'Streamline Compliance'!G3</f>
        <v>104737.5</v>
      </c>
    </row>
    <row r="10" spans="2:5" ht="18.75" x14ac:dyDescent="0.3">
      <c r="B10" s="181" t="s">
        <v>136</v>
      </c>
      <c r="C10" s="101">
        <f>'Enable Replication'!E3</f>
        <v>0</v>
      </c>
      <c r="D10" s="101">
        <f>'Enable Replication'!F3</f>
        <v>0</v>
      </c>
      <c r="E10" s="102">
        <f>'Enable Replication'!G3</f>
        <v>0</v>
      </c>
    </row>
    <row r="11" spans="2:5" ht="18.75" x14ac:dyDescent="0.3">
      <c r="B11" s="75" t="s">
        <v>86</v>
      </c>
      <c r="C11" s="101">
        <f>'Reduce Scrap or Rework'!E3</f>
        <v>52500</v>
      </c>
      <c r="D11" s="101">
        <f>'Reduce Scrap or Rework'!F3</f>
        <v>55125</v>
      </c>
      <c r="E11" s="102">
        <f>'Reduce Scrap or Rework'!G3</f>
        <v>57881.25</v>
      </c>
    </row>
    <row r="12" spans="2:5" ht="18.75" x14ac:dyDescent="0.3">
      <c r="B12" s="75" t="s">
        <v>52</v>
      </c>
      <c r="C12" s="101">
        <f>'Automate Transmittals'!E3</f>
        <v>0</v>
      </c>
      <c r="D12" s="101">
        <f>'Automate Transmittals'!F3</f>
        <v>0</v>
      </c>
      <c r="E12" s="102">
        <f>'Automate Transmittals'!G3</f>
        <v>0</v>
      </c>
    </row>
    <row r="13" spans="2:5" ht="18.75" x14ac:dyDescent="0.3">
      <c r="B13" s="181" t="s">
        <v>149</v>
      </c>
      <c r="C13" s="101">
        <f>'Avoid a Shutdown or Outage'!E3</f>
        <v>45000</v>
      </c>
      <c r="D13" s="101">
        <f>'Avoid a Shutdown or Outage'!F3</f>
        <v>47250</v>
      </c>
      <c r="E13" s="102">
        <f>'Avoid a Shutdown or Outage'!G3</f>
        <v>49612.5</v>
      </c>
    </row>
    <row r="14" spans="2:5" ht="19.5" thickBot="1" x14ac:dyDescent="0.35">
      <c r="B14" s="80" t="s">
        <v>48</v>
      </c>
      <c r="C14" s="105">
        <f>'Alleviate Existing System Cost '!E3</f>
        <v>0</v>
      </c>
      <c r="D14" s="105">
        <f>'Alleviate Existing System Cost '!F3</f>
        <v>0</v>
      </c>
      <c r="E14" s="106">
        <f>'Alleviate Existing System Cost '!G3</f>
        <v>0</v>
      </c>
    </row>
    <row r="15" spans="2:5" ht="19.5" thickTop="1" x14ac:dyDescent="0.3">
      <c r="B15" s="75" t="s">
        <v>80</v>
      </c>
      <c r="C15" s="89">
        <f>SUM(C4:C14)</f>
        <v>770500</v>
      </c>
      <c r="D15" s="89">
        <f>SUM(D4:D14)</f>
        <v>809025</v>
      </c>
      <c r="E15" s="90">
        <f>SUM(E4:E14)</f>
        <v>849476.25</v>
      </c>
    </row>
    <row r="16" spans="2:5" ht="18.75" x14ac:dyDescent="0.3">
      <c r="B16" s="75"/>
      <c r="C16" s="76"/>
      <c r="D16" s="76"/>
      <c r="E16" s="77"/>
    </row>
    <row r="17" spans="2:10" ht="19.5" thickBot="1" x14ac:dyDescent="0.35">
      <c r="B17" s="80" t="s">
        <v>68</v>
      </c>
      <c r="C17" s="148">
        <v>0.6</v>
      </c>
      <c r="D17" s="148">
        <v>0.8</v>
      </c>
      <c r="E17" s="149">
        <v>1</v>
      </c>
    </row>
    <row r="18" spans="2:10" ht="19.5" thickTop="1" x14ac:dyDescent="0.3">
      <c r="B18" s="75" t="s">
        <v>81</v>
      </c>
      <c r="C18" s="89">
        <f>C15*C17</f>
        <v>462300</v>
      </c>
      <c r="D18" s="89">
        <f>D15*D17</f>
        <v>647220</v>
      </c>
      <c r="E18" s="90">
        <f>E15*E17</f>
        <v>849476.25</v>
      </c>
    </row>
    <row r="19" spans="2:10" ht="18.75" x14ac:dyDescent="0.3">
      <c r="B19" s="75"/>
      <c r="C19" s="76"/>
      <c r="D19" s="76"/>
      <c r="E19" s="77"/>
    </row>
    <row r="20" spans="2:10" ht="18.75" x14ac:dyDescent="0.3">
      <c r="B20" s="72" t="s">
        <v>137</v>
      </c>
      <c r="C20" s="73" t="s">
        <v>49</v>
      </c>
      <c r="D20" s="73" t="s">
        <v>50</v>
      </c>
      <c r="E20" s="74" t="s">
        <v>51</v>
      </c>
    </row>
    <row r="21" spans="2:10" ht="18.75" x14ac:dyDescent="0.3">
      <c r="B21" s="75" t="s">
        <v>53</v>
      </c>
      <c r="C21" s="93">
        <f>'Cost of EDM'!H9</f>
        <v>86000</v>
      </c>
      <c r="D21" s="93">
        <f>'Cost of EDM'!I9</f>
        <v>55000</v>
      </c>
      <c r="E21" s="94">
        <f>'Cost of EDM'!J9</f>
        <v>55000</v>
      </c>
    </row>
    <row r="22" spans="2:10" ht="19.5" thickBot="1" x14ac:dyDescent="0.35">
      <c r="B22" s="80" t="s">
        <v>87</v>
      </c>
      <c r="C22" s="95">
        <f>'Cost of EDM'!H17</f>
        <v>72000</v>
      </c>
      <c r="D22" s="95">
        <f>'Cost of EDM'!I17</f>
        <v>41000</v>
      </c>
      <c r="E22" s="96">
        <f>'Cost of EDM'!J17</f>
        <v>39400</v>
      </c>
    </row>
    <row r="23" spans="2:10" ht="19.5" thickTop="1" x14ac:dyDescent="0.3">
      <c r="B23" s="75" t="s">
        <v>119</v>
      </c>
      <c r="C23" s="97">
        <f>SUM(C21:C22)</f>
        <v>158000</v>
      </c>
      <c r="D23" s="97">
        <f>SUM(D21:D22)</f>
        <v>96000</v>
      </c>
      <c r="E23" s="98">
        <f>SUM(E21:E22)</f>
        <v>94400</v>
      </c>
    </row>
    <row r="24" spans="2:10" x14ac:dyDescent="0.25">
      <c r="B24" s="41"/>
      <c r="C24" s="29"/>
      <c r="D24" s="29"/>
      <c r="E24" s="32"/>
      <c r="H24" s="81"/>
      <c r="J24" s="81"/>
    </row>
    <row r="25" spans="2:10" ht="18.75" x14ac:dyDescent="0.3">
      <c r="B25" s="72" t="s">
        <v>120</v>
      </c>
      <c r="C25" s="73" t="s">
        <v>49</v>
      </c>
      <c r="D25" s="73" t="s">
        <v>50</v>
      </c>
      <c r="E25" s="74" t="s">
        <v>51</v>
      </c>
      <c r="H25" s="131"/>
      <c r="I25" s="131"/>
    </row>
    <row r="26" spans="2:10" ht="19.5" thickBot="1" x14ac:dyDescent="0.35">
      <c r="B26" s="65"/>
      <c r="C26" s="99">
        <f>C18-C23</f>
        <v>304300</v>
      </c>
      <c r="D26" s="99">
        <f>D18-D23</f>
        <v>551220</v>
      </c>
      <c r="E26" s="100">
        <f>E18-E23</f>
        <v>755076.25</v>
      </c>
    </row>
    <row r="27" spans="2:10" ht="15.75" thickBot="1" x14ac:dyDescent="0.3"/>
    <row r="28" spans="2:10" ht="18.75" x14ac:dyDescent="0.3">
      <c r="B28" s="71"/>
      <c r="C28" s="87" t="s">
        <v>49</v>
      </c>
      <c r="D28" s="87" t="s">
        <v>50</v>
      </c>
      <c r="E28" s="88" t="s">
        <v>51</v>
      </c>
    </row>
    <row r="29" spans="2:10" ht="19.5" thickBot="1" x14ac:dyDescent="0.35">
      <c r="B29" s="75" t="s">
        <v>121</v>
      </c>
      <c r="C29" s="89">
        <f>C18</f>
        <v>462300</v>
      </c>
      <c r="D29" s="89">
        <f>D18+C18</f>
        <v>1109520</v>
      </c>
      <c r="E29" s="90">
        <f>E18+D18+C18</f>
        <v>1958996.25</v>
      </c>
    </row>
    <row r="30" spans="2:10" ht="19.5" thickBot="1" x14ac:dyDescent="0.35">
      <c r="B30" s="79" t="s">
        <v>122</v>
      </c>
      <c r="C30" s="91">
        <f>C23</f>
        <v>158000</v>
      </c>
      <c r="D30" s="91">
        <f>D23+C23</f>
        <v>254000</v>
      </c>
      <c r="E30" s="92">
        <f>E23+D23+C23</f>
        <v>348400</v>
      </c>
      <c r="G30" s="129" t="s">
        <v>69</v>
      </c>
      <c r="H30" s="86"/>
      <c r="I30" s="86"/>
      <c r="J30" s="130">
        <f>C23/(C26/12)</f>
        <v>6.2306933946763063</v>
      </c>
    </row>
  </sheetData>
  <mergeCells count="1">
    <mergeCell ref="C2:E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142" zoomScaleNormal="142" workbookViewId="0">
      <selection activeCell="B18" sqref="B18"/>
    </sheetView>
  </sheetViews>
  <sheetFormatPr defaultRowHeight="15" x14ac:dyDescent="0.25"/>
  <cols>
    <col min="1" max="1" width="4.42578125" customWidth="1"/>
    <col min="2" max="2" width="18" customWidth="1"/>
    <col min="3" max="3" width="81.140625" customWidth="1"/>
    <col min="5" max="5" width="22.140625" customWidth="1"/>
    <col min="6" max="6" width="20.42578125" customWidth="1"/>
    <col min="7" max="7" width="22.140625" customWidth="1"/>
  </cols>
  <sheetData>
    <row r="1" spans="2:7" ht="19.5" thickBot="1" x14ac:dyDescent="0.35">
      <c r="B1" s="27" t="s">
        <v>166</v>
      </c>
      <c r="C1" s="2"/>
    </row>
    <row r="2" spans="2:7" ht="18.75" x14ac:dyDescent="0.3">
      <c r="B2" s="3">
        <v>100</v>
      </c>
      <c r="C2" s="4" t="s">
        <v>12</v>
      </c>
      <c r="E2" s="67" t="s">
        <v>54</v>
      </c>
      <c r="F2" s="68" t="s">
        <v>55</v>
      </c>
      <c r="G2" s="69" t="s">
        <v>56</v>
      </c>
    </row>
    <row r="3" spans="2:7" ht="18.75" x14ac:dyDescent="0.3">
      <c r="B3" s="185">
        <v>160</v>
      </c>
      <c r="C3" s="5" t="s">
        <v>131</v>
      </c>
      <c r="E3" s="115">
        <f>B14</f>
        <v>480000</v>
      </c>
      <c r="F3" s="116">
        <f>E3*1.05</f>
        <v>504000</v>
      </c>
      <c r="G3" s="117">
        <f>F3*1.05</f>
        <v>529200</v>
      </c>
    </row>
    <row r="4" spans="2:7" ht="18.75" x14ac:dyDescent="0.3">
      <c r="B4" s="20">
        <f>B2*B3</f>
        <v>16000</v>
      </c>
      <c r="C4" s="5" t="s">
        <v>11</v>
      </c>
      <c r="E4" s="35"/>
      <c r="F4" s="30"/>
      <c r="G4" s="5"/>
    </row>
    <row r="5" spans="2:7" ht="19.5" thickBot="1" x14ac:dyDescent="0.35">
      <c r="B5" s="9">
        <v>0.05</v>
      </c>
      <c r="C5" s="5" t="s">
        <v>72</v>
      </c>
      <c r="E5" s="33" t="s">
        <v>58</v>
      </c>
      <c r="F5" s="70"/>
      <c r="G5" s="34"/>
    </row>
    <row r="6" spans="2:7" ht="18.75" x14ac:dyDescent="0.3">
      <c r="B6" s="21">
        <f>B4*B5</f>
        <v>800</v>
      </c>
      <c r="C6" s="5" t="s">
        <v>155</v>
      </c>
    </row>
    <row r="7" spans="2:7" ht="18.75" x14ac:dyDescent="0.3">
      <c r="B7" s="183">
        <v>0.5</v>
      </c>
      <c r="C7" s="5" t="s">
        <v>153</v>
      </c>
    </row>
    <row r="8" spans="2:7" ht="18.75" x14ac:dyDescent="0.3">
      <c r="B8" s="184">
        <f>B5*B7</f>
        <v>2.5000000000000001E-2</v>
      </c>
      <c r="C8" s="5" t="s">
        <v>101</v>
      </c>
    </row>
    <row r="9" spans="2:7" ht="18.75" x14ac:dyDescent="0.3">
      <c r="B9" s="21">
        <f>B4*B8</f>
        <v>400</v>
      </c>
      <c r="C9" s="137" t="s">
        <v>102</v>
      </c>
    </row>
    <row r="10" spans="2:7" ht="18.75" x14ac:dyDescent="0.3">
      <c r="B10" s="21"/>
      <c r="C10" s="137"/>
    </row>
    <row r="11" spans="2:7" ht="18.75" x14ac:dyDescent="0.3">
      <c r="B11" s="21">
        <f>B6-B9</f>
        <v>400</v>
      </c>
      <c r="C11" s="137" t="s">
        <v>165</v>
      </c>
    </row>
    <row r="12" spans="2:7" ht="18.75" x14ac:dyDescent="0.3">
      <c r="B12" s="128">
        <v>100</v>
      </c>
      <c r="C12" s="5" t="s">
        <v>3</v>
      </c>
    </row>
    <row r="13" spans="2:7" ht="18.75" x14ac:dyDescent="0.3">
      <c r="B13" s="120">
        <f>B11*B12</f>
        <v>40000</v>
      </c>
      <c r="C13" s="5" t="s">
        <v>103</v>
      </c>
    </row>
    <row r="14" spans="2:7" ht="19.5" thickBot="1" x14ac:dyDescent="0.35">
      <c r="B14" s="22">
        <f>B13*12</f>
        <v>480000</v>
      </c>
      <c r="C14" s="8" t="s">
        <v>100</v>
      </c>
    </row>
    <row r="16" spans="2:7" ht="18.75" x14ac:dyDescent="0.3">
      <c r="B16" s="187" t="s">
        <v>169</v>
      </c>
      <c r="C16" s="188"/>
      <c r="D16" s="188"/>
      <c r="E16" s="188"/>
    </row>
    <row r="17" spans="2:7" ht="18.75" x14ac:dyDescent="0.3">
      <c r="B17" s="187" t="s">
        <v>170</v>
      </c>
      <c r="C17" s="188"/>
    </row>
    <row r="19" spans="2:7" ht="18.75" customHeight="1" x14ac:dyDescent="0.3">
      <c r="B19" s="186"/>
      <c r="C19" s="186"/>
      <c r="D19" s="186"/>
      <c r="E19" s="186"/>
    </row>
    <row r="23" spans="2:7" ht="54.75" customHeight="1" x14ac:dyDescent="0.3">
      <c r="C23" s="175"/>
      <c r="D23" s="175"/>
      <c r="E23" s="175"/>
      <c r="F23" s="175"/>
      <c r="G23" s="175"/>
    </row>
  </sheetData>
  <mergeCells count="3">
    <mergeCell ref="B19:E19"/>
    <mergeCell ref="B16:E16"/>
    <mergeCell ref="B17:C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zoomScale="152" zoomScaleNormal="152" workbookViewId="0">
      <selection activeCell="C16" sqref="C16"/>
    </sheetView>
  </sheetViews>
  <sheetFormatPr defaultColWidth="9.140625" defaultRowHeight="18.75" x14ac:dyDescent="0.3"/>
  <cols>
    <col min="1" max="1" width="4.28515625" style="2" customWidth="1"/>
    <col min="2" max="2" width="27.5703125" style="1" customWidth="1"/>
    <col min="3" max="3" width="44.7109375" style="2" bestFit="1" customWidth="1"/>
    <col min="4" max="4" width="9.140625" style="2"/>
    <col min="5" max="5" width="22.140625" style="2" customWidth="1"/>
    <col min="6" max="6" width="22.28515625" style="2" customWidth="1"/>
    <col min="7" max="7" width="20.7109375" style="2" customWidth="1"/>
    <col min="8" max="16384" width="9.140625" style="2"/>
  </cols>
  <sheetData>
    <row r="1" spans="2:7" ht="19.5" thickBot="1" x14ac:dyDescent="0.35">
      <c r="B1" s="10" t="s">
        <v>6</v>
      </c>
    </row>
    <row r="2" spans="2:7" x14ac:dyDescent="0.3">
      <c r="B2" s="3">
        <v>250000</v>
      </c>
      <c r="C2" s="4" t="s">
        <v>0</v>
      </c>
      <c r="E2" s="67" t="s">
        <v>54</v>
      </c>
      <c r="F2" s="68" t="s">
        <v>55</v>
      </c>
      <c r="G2" s="69" t="s">
        <v>56</v>
      </c>
    </row>
    <row r="3" spans="2:7" x14ac:dyDescent="0.3">
      <c r="B3" s="9">
        <v>0.02</v>
      </c>
      <c r="C3" s="5" t="s">
        <v>5</v>
      </c>
      <c r="E3" s="115">
        <f>B12</f>
        <v>199999.99999999997</v>
      </c>
      <c r="F3" s="116">
        <f>E3*1.05</f>
        <v>209999.99999999997</v>
      </c>
      <c r="G3" s="117">
        <f>F3*1.05</f>
        <v>220499.99999999997</v>
      </c>
    </row>
    <row r="4" spans="2:7" x14ac:dyDescent="0.3">
      <c r="B4" s="38">
        <f>B2*B3</f>
        <v>5000</v>
      </c>
      <c r="C4" s="5" t="s">
        <v>4</v>
      </c>
      <c r="E4" s="35"/>
      <c r="F4" s="30"/>
      <c r="G4" s="5"/>
    </row>
    <row r="5" spans="2:7" ht="19.5" thickBot="1" x14ac:dyDescent="0.35">
      <c r="B5" s="18"/>
      <c r="C5" s="16"/>
      <c r="E5" s="33" t="s">
        <v>57</v>
      </c>
      <c r="F5" s="70"/>
      <c r="G5" s="34"/>
    </row>
    <row r="6" spans="2:7" x14ac:dyDescent="0.3">
      <c r="B6" s="6">
        <v>2</v>
      </c>
      <c r="C6" s="5" t="s">
        <v>1</v>
      </c>
    </row>
    <row r="7" spans="2:7" x14ac:dyDescent="0.3">
      <c r="B7" s="141">
        <f>B4*B6</f>
        <v>10000</v>
      </c>
      <c r="C7" s="5" t="s">
        <v>2</v>
      </c>
    </row>
    <row r="8" spans="2:7" x14ac:dyDescent="0.3">
      <c r="B8" s="54">
        <f>B7/60</f>
        <v>166.66666666666666</v>
      </c>
      <c r="C8" s="5" t="s">
        <v>71</v>
      </c>
    </row>
    <row r="9" spans="2:7" x14ac:dyDescent="0.3">
      <c r="B9" s="19"/>
      <c r="C9" s="16"/>
    </row>
    <row r="10" spans="2:7" x14ac:dyDescent="0.3">
      <c r="B10" s="128">
        <v>100</v>
      </c>
      <c r="C10" s="5" t="s">
        <v>90</v>
      </c>
    </row>
    <row r="11" spans="2:7" x14ac:dyDescent="0.3">
      <c r="B11" s="120">
        <f>B8*B10</f>
        <v>16666.666666666664</v>
      </c>
      <c r="C11" s="5" t="s">
        <v>77</v>
      </c>
    </row>
    <row r="12" spans="2:7" ht="19.5" thickBot="1" x14ac:dyDescent="0.35">
      <c r="B12" s="22">
        <f>B11*12</f>
        <v>199999.99999999997</v>
      </c>
      <c r="C12" s="8" t="s">
        <v>100</v>
      </c>
    </row>
    <row r="14" spans="2:7" x14ac:dyDescent="0.3">
      <c r="B14" s="182" t="s">
        <v>145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zoomScale="140" zoomScaleNormal="140" workbookViewId="0">
      <selection activeCell="B8" sqref="B8"/>
    </sheetView>
  </sheetViews>
  <sheetFormatPr defaultRowHeight="15" x14ac:dyDescent="0.25"/>
  <cols>
    <col min="2" max="2" width="23.7109375" customWidth="1"/>
    <col min="3" max="3" width="84.140625" customWidth="1"/>
    <col min="5" max="5" width="25.28515625" customWidth="1"/>
    <col min="6" max="6" width="18.42578125" customWidth="1"/>
    <col min="7" max="7" width="19.7109375" customWidth="1"/>
  </cols>
  <sheetData>
    <row r="1" spans="2:7" ht="19.5" thickBot="1" x14ac:dyDescent="0.35">
      <c r="B1" s="14" t="s">
        <v>143</v>
      </c>
    </row>
    <row r="2" spans="2:7" ht="18.75" x14ac:dyDescent="0.3">
      <c r="B2" s="42" t="s">
        <v>76</v>
      </c>
      <c r="C2" s="31"/>
      <c r="E2" s="67" t="s">
        <v>54</v>
      </c>
      <c r="F2" s="132" t="s">
        <v>55</v>
      </c>
      <c r="G2" s="133" t="s">
        <v>56</v>
      </c>
    </row>
    <row r="3" spans="2:7" ht="37.5" x14ac:dyDescent="0.3">
      <c r="B3" s="50">
        <v>0.1</v>
      </c>
      <c r="C3" s="49" t="s">
        <v>132</v>
      </c>
      <c r="E3" s="115">
        <f>B8</f>
        <v>45000</v>
      </c>
      <c r="F3" s="116">
        <f>E3*1.05</f>
        <v>47250</v>
      </c>
      <c r="G3" s="117">
        <f>F3*1.05</f>
        <v>49612.5</v>
      </c>
    </row>
    <row r="4" spans="2:7" ht="18.75" x14ac:dyDescent="0.3">
      <c r="B4" s="125">
        <v>600000</v>
      </c>
      <c r="C4" s="5" t="s">
        <v>133</v>
      </c>
      <c r="E4" s="35"/>
      <c r="F4" s="30"/>
      <c r="G4" s="5"/>
    </row>
    <row r="5" spans="2:7" ht="19.5" thickBot="1" x14ac:dyDescent="0.35">
      <c r="B5" s="127">
        <f>B3*B4</f>
        <v>60000</v>
      </c>
      <c r="C5" s="5" t="s">
        <v>23</v>
      </c>
      <c r="E5" s="33" t="s">
        <v>58</v>
      </c>
      <c r="F5" s="70"/>
      <c r="G5" s="34"/>
    </row>
    <row r="6" spans="2:7" ht="18.75" x14ac:dyDescent="0.3">
      <c r="B6" s="6"/>
      <c r="C6" s="5"/>
    </row>
    <row r="7" spans="2:7" ht="37.5" x14ac:dyDescent="0.3">
      <c r="B7" s="178">
        <v>0.75</v>
      </c>
      <c r="C7" s="49" t="s">
        <v>116</v>
      </c>
    </row>
    <row r="8" spans="2:7" ht="19.5" thickBot="1" x14ac:dyDescent="0.35">
      <c r="B8" s="25">
        <f>B5*B7</f>
        <v>45000</v>
      </c>
      <c r="C8" s="48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zoomScale="136" zoomScaleNormal="136" workbookViewId="0">
      <selection activeCell="C9" sqref="C9"/>
    </sheetView>
  </sheetViews>
  <sheetFormatPr defaultRowHeight="15" x14ac:dyDescent="0.25"/>
  <cols>
    <col min="1" max="1" width="3.5703125" customWidth="1"/>
    <col min="2" max="2" width="20.42578125" customWidth="1"/>
    <col min="3" max="3" width="73.5703125" bestFit="1" customWidth="1"/>
    <col min="5" max="5" width="26.140625" customWidth="1"/>
    <col min="6" max="6" width="25.28515625" customWidth="1"/>
    <col min="7" max="7" width="24" customWidth="1"/>
  </cols>
  <sheetData>
    <row r="1" spans="2:7" ht="19.5" thickBot="1" x14ac:dyDescent="0.35">
      <c r="B1" s="14" t="s">
        <v>126</v>
      </c>
    </row>
    <row r="2" spans="2:7" ht="18.75" x14ac:dyDescent="0.3">
      <c r="B2" s="43">
        <v>12</v>
      </c>
      <c r="C2" s="4" t="s">
        <v>73</v>
      </c>
      <c r="E2" s="67" t="s">
        <v>54</v>
      </c>
      <c r="F2" s="68" t="s">
        <v>55</v>
      </c>
      <c r="G2" s="69" t="s">
        <v>56</v>
      </c>
    </row>
    <row r="3" spans="2:7" ht="18.75" x14ac:dyDescent="0.3">
      <c r="B3" s="24">
        <v>40</v>
      </c>
      <c r="C3" s="5" t="s">
        <v>127</v>
      </c>
      <c r="E3" s="115">
        <f>B14</f>
        <v>48000</v>
      </c>
      <c r="F3" s="116">
        <f>E3*1.05</f>
        <v>50400</v>
      </c>
      <c r="G3" s="117">
        <f>F3*1.05</f>
        <v>52920</v>
      </c>
    </row>
    <row r="4" spans="2:7" ht="18.75" x14ac:dyDescent="0.3">
      <c r="B4" s="194">
        <v>40</v>
      </c>
      <c r="C4" s="5" t="s">
        <v>128</v>
      </c>
      <c r="E4" s="35"/>
      <c r="F4" s="30"/>
      <c r="G4" s="5"/>
    </row>
    <row r="5" spans="2:7" ht="19.5" thickBot="1" x14ac:dyDescent="0.35">
      <c r="B5" s="37">
        <v>0.5</v>
      </c>
      <c r="C5" s="5" t="s">
        <v>129</v>
      </c>
      <c r="E5" s="33" t="s">
        <v>57</v>
      </c>
      <c r="F5" s="70"/>
      <c r="G5" s="34"/>
    </row>
    <row r="6" spans="2:7" ht="18.75" x14ac:dyDescent="0.3">
      <c r="B6" s="125">
        <v>100</v>
      </c>
      <c r="C6" s="5" t="s">
        <v>3</v>
      </c>
    </row>
    <row r="7" spans="2:7" ht="18.75" x14ac:dyDescent="0.3">
      <c r="B7" s="9"/>
      <c r="D7" s="41"/>
    </row>
    <row r="8" spans="2:7" ht="18.75" x14ac:dyDescent="0.3">
      <c r="B8" s="176"/>
      <c r="C8" s="5"/>
    </row>
    <row r="9" spans="2:7" ht="18.75" x14ac:dyDescent="0.3">
      <c r="B9" s="44"/>
      <c r="C9" s="5"/>
    </row>
    <row r="10" spans="2:7" ht="18.75" x14ac:dyDescent="0.3">
      <c r="B10" s="36"/>
      <c r="C10" s="5"/>
    </row>
    <row r="11" spans="2:7" ht="18.75" x14ac:dyDescent="0.3">
      <c r="B11" s="11"/>
      <c r="C11" s="5"/>
    </row>
    <row r="12" spans="2:7" ht="18.75" x14ac:dyDescent="0.3">
      <c r="B12" s="26"/>
      <c r="C12" s="5"/>
    </row>
    <row r="13" spans="2:7" ht="18.75" x14ac:dyDescent="0.3">
      <c r="B13" s="24"/>
      <c r="C13" s="5"/>
    </row>
    <row r="14" spans="2:7" ht="19.5" thickBot="1" x14ac:dyDescent="0.35">
      <c r="B14" s="177">
        <f>(B3+B4)*B2*B6*B5</f>
        <v>48000</v>
      </c>
      <c r="C14" s="8" t="s">
        <v>130</v>
      </c>
    </row>
    <row r="15" spans="2:7" ht="15.75" thickBot="1" x14ac:dyDescent="0.3"/>
    <row r="16" spans="2:7" ht="18.75" x14ac:dyDescent="0.3">
      <c r="B16" s="42" t="s">
        <v>82</v>
      </c>
      <c r="C16" s="31"/>
    </row>
    <row r="17" spans="2:3" ht="37.5" x14ac:dyDescent="0.3">
      <c r="B17" s="40"/>
      <c r="C17" s="153" t="s">
        <v>91</v>
      </c>
    </row>
    <row r="18" spans="2:3" ht="19.5" thickBot="1" x14ac:dyDescent="0.35">
      <c r="B18" s="65"/>
      <c r="C18" s="15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zoomScale="150" zoomScaleNormal="150" workbookViewId="0">
      <selection activeCell="B7" sqref="B7"/>
    </sheetView>
  </sheetViews>
  <sheetFormatPr defaultRowHeight="15" x14ac:dyDescent="0.25"/>
  <cols>
    <col min="2" max="2" width="21.140625" customWidth="1"/>
    <col min="3" max="3" width="75.140625" bestFit="1" customWidth="1"/>
    <col min="4" max="4" width="7" customWidth="1"/>
    <col min="5" max="5" width="24.28515625" customWidth="1"/>
    <col min="6" max="7" width="15.5703125" bestFit="1" customWidth="1"/>
  </cols>
  <sheetData>
    <row r="1" spans="2:7" ht="19.5" thickBot="1" x14ac:dyDescent="0.35">
      <c r="B1" s="27" t="s">
        <v>70</v>
      </c>
      <c r="C1" s="2"/>
      <c r="D1" s="2"/>
      <c r="E1" s="2"/>
      <c r="F1" s="2"/>
      <c r="G1" s="2"/>
    </row>
    <row r="2" spans="2:7" ht="18.75" x14ac:dyDescent="0.3">
      <c r="B2" s="42" t="s">
        <v>20</v>
      </c>
      <c r="C2" s="31"/>
      <c r="E2" s="67" t="s">
        <v>54</v>
      </c>
      <c r="F2" s="132" t="s">
        <v>55</v>
      </c>
      <c r="G2" s="133" t="s">
        <v>56</v>
      </c>
    </row>
    <row r="3" spans="2:7" ht="18.75" x14ac:dyDescent="0.3">
      <c r="B3" s="50">
        <v>0.1</v>
      </c>
      <c r="C3" s="49" t="s">
        <v>159</v>
      </c>
      <c r="E3" s="115">
        <f>B8</f>
        <v>50000</v>
      </c>
      <c r="F3" s="116">
        <f>E3*1.05</f>
        <v>52500</v>
      </c>
      <c r="G3" s="117">
        <f>F3*1.05</f>
        <v>55125</v>
      </c>
    </row>
    <row r="4" spans="2:7" ht="18.75" x14ac:dyDescent="0.3">
      <c r="B4" s="125">
        <v>1000000</v>
      </c>
      <c r="C4" s="5" t="s">
        <v>158</v>
      </c>
      <c r="E4" s="35"/>
      <c r="F4" s="30"/>
      <c r="G4" s="5"/>
    </row>
    <row r="5" spans="2:7" ht="19.5" thickBot="1" x14ac:dyDescent="0.35">
      <c r="B5" s="127">
        <f>B3*B4</f>
        <v>100000</v>
      </c>
      <c r="C5" s="5" t="s">
        <v>23</v>
      </c>
      <c r="E5" s="33" t="s">
        <v>57</v>
      </c>
      <c r="F5" s="70"/>
      <c r="G5" s="34"/>
    </row>
    <row r="6" spans="2:7" ht="18.75" x14ac:dyDescent="0.3">
      <c r="B6" s="6"/>
      <c r="C6" s="5"/>
      <c r="E6" s="2"/>
      <c r="F6" s="2"/>
      <c r="G6" s="2"/>
    </row>
    <row r="7" spans="2:7" ht="18.75" x14ac:dyDescent="0.3">
      <c r="B7" s="37">
        <v>0.5</v>
      </c>
      <c r="C7" s="5" t="s">
        <v>109</v>
      </c>
      <c r="E7" s="2"/>
      <c r="F7" s="2"/>
      <c r="G7" s="2"/>
    </row>
    <row r="8" spans="2:7" ht="19.5" thickBot="1" x14ac:dyDescent="0.35">
      <c r="B8" s="121">
        <f>B5*B7</f>
        <v>50000</v>
      </c>
      <c r="C8" s="8" t="s">
        <v>100</v>
      </c>
      <c r="E8" s="2"/>
      <c r="F8" s="2"/>
      <c r="G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140" zoomScaleNormal="140" workbookViewId="0">
      <selection activeCell="B12" sqref="B12"/>
    </sheetView>
  </sheetViews>
  <sheetFormatPr defaultRowHeight="15" x14ac:dyDescent="0.25"/>
  <cols>
    <col min="2" max="2" width="22.140625" customWidth="1"/>
    <col min="3" max="3" width="74.85546875" customWidth="1"/>
    <col min="5" max="5" width="22.28515625" customWidth="1"/>
    <col min="6" max="6" width="22.42578125" customWidth="1"/>
    <col min="7" max="7" width="23.140625" customWidth="1"/>
  </cols>
  <sheetData>
    <row r="1" spans="2:7" ht="19.5" thickBot="1" x14ac:dyDescent="0.35">
      <c r="B1" s="14" t="s">
        <v>98</v>
      </c>
    </row>
    <row r="2" spans="2:7" ht="18.75" x14ac:dyDescent="0.3">
      <c r="B2" s="42" t="s">
        <v>20</v>
      </c>
      <c r="C2" s="31"/>
      <c r="E2" s="67" t="s">
        <v>54</v>
      </c>
      <c r="F2" s="68" t="s">
        <v>55</v>
      </c>
      <c r="G2" s="69" t="s">
        <v>56</v>
      </c>
    </row>
    <row r="3" spans="2:7" ht="37.5" x14ac:dyDescent="0.3">
      <c r="B3" s="50">
        <v>0.15</v>
      </c>
      <c r="C3" s="49" t="s">
        <v>21</v>
      </c>
      <c r="E3" s="115">
        <f>B16</f>
        <v>95000</v>
      </c>
      <c r="F3" s="116">
        <f>E3*1.05</f>
        <v>99750</v>
      </c>
      <c r="G3" s="117">
        <f>F3*1.05</f>
        <v>104737.5</v>
      </c>
    </row>
    <row r="4" spans="2:7" ht="18.75" x14ac:dyDescent="0.3">
      <c r="B4" s="125">
        <v>2000000</v>
      </c>
      <c r="C4" s="5" t="s">
        <v>22</v>
      </c>
      <c r="E4" s="35"/>
      <c r="F4" s="30"/>
      <c r="G4" s="5"/>
    </row>
    <row r="5" spans="2:7" ht="19.5" thickBot="1" x14ac:dyDescent="0.35">
      <c r="B5" s="127">
        <f>B3*B4</f>
        <v>300000</v>
      </c>
      <c r="C5" s="5" t="s">
        <v>23</v>
      </c>
      <c r="E5" s="33" t="s">
        <v>58</v>
      </c>
      <c r="F5" s="70"/>
      <c r="G5" s="34"/>
    </row>
    <row r="6" spans="2:7" ht="18.75" x14ac:dyDescent="0.3">
      <c r="B6" s="6"/>
      <c r="C6" s="5"/>
    </row>
    <row r="7" spans="2:7" ht="18.75" x14ac:dyDescent="0.3">
      <c r="B7" s="37">
        <v>0.15</v>
      </c>
      <c r="C7" s="5" t="s">
        <v>111</v>
      </c>
    </row>
    <row r="8" spans="2:7" ht="18.75" x14ac:dyDescent="0.3">
      <c r="B8" s="126">
        <f>B5*B7</f>
        <v>45000</v>
      </c>
      <c r="C8" s="16" t="s">
        <v>78</v>
      </c>
    </row>
    <row r="9" spans="2:7" ht="18.75" x14ac:dyDescent="0.3">
      <c r="B9" s="45"/>
      <c r="C9" s="17"/>
    </row>
    <row r="10" spans="2:7" ht="18.75" x14ac:dyDescent="0.3">
      <c r="B10" s="36"/>
      <c r="C10" s="5"/>
    </row>
    <row r="11" spans="2:7" ht="18.75" x14ac:dyDescent="0.3">
      <c r="B11" s="40" t="s">
        <v>85</v>
      </c>
      <c r="C11" s="5"/>
    </row>
    <row r="12" spans="2:7" ht="18.75" x14ac:dyDescent="0.3">
      <c r="B12" s="51">
        <v>500000</v>
      </c>
      <c r="C12" s="5" t="s">
        <v>134</v>
      </c>
    </row>
    <row r="13" spans="2:7" ht="18.75" x14ac:dyDescent="0.3">
      <c r="B13" s="39">
        <v>0.1</v>
      </c>
      <c r="C13" s="5" t="s">
        <v>110</v>
      </c>
    </row>
    <row r="14" spans="2:7" ht="18.75" x14ac:dyDescent="0.3">
      <c r="B14" s="52">
        <f>B12*B13</f>
        <v>50000</v>
      </c>
      <c r="C14" s="16" t="s">
        <v>79</v>
      </c>
    </row>
    <row r="15" spans="2:7" x14ac:dyDescent="0.25">
      <c r="B15" s="41"/>
      <c r="C15" s="32"/>
    </row>
    <row r="16" spans="2:7" ht="19.5" thickBot="1" x14ac:dyDescent="0.35">
      <c r="B16" s="25">
        <f>B8+B14</f>
        <v>95000</v>
      </c>
      <c r="C16" s="48" t="s">
        <v>164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zoomScale="144" zoomScaleNormal="144" workbookViewId="0">
      <selection activeCell="C11" sqref="C11"/>
    </sheetView>
  </sheetViews>
  <sheetFormatPr defaultRowHeight="15" x14ac:dyDescent="0.25"/>
  <cols>
    <col min="1" max="1" width="4" customWidth="1"/>
    <col min="2" max="2" width="17.5703125" customWidth="1"/>
    <col min="3" max="3" width="65.140625" customWidth="1"/>
    <col min="4" max="4" width="5" customWidth="1"/>
    <col min="5" max="5" width="24.42578125" customWidth="1"/>
    <col min="6" max="6" width="20.42578125" customWidth="1"/>
    <col min="7" max="7" width="22" customWidth="1"/>
  </cols>
  <sheetData>
    <row r="1" spans="2:7" ht="19.5" customHeight="1" thickBot="1" x14ac:dyDescent="0.35">
      <c r="B1" s="14" t="s">
        <v>46</v>
      </c>
    </row>
    <row r="2" spans="2:7" ht="18.75" x14ac:dyDescent="0.3">
      <c r="B2" s="12">
        <v>0</v>
      </c>
      <c r="C2" s="4" t="s">
        <v>89</v>
      </c>
      <c r="E2" s="67" t="s">
        <v>54</v>
      </c>
      <c r="F2" s="68" t="s">
        <v>55</v>
      </c>
      <c r="G2" s="69" t="s">
        <v>56</v>
      </c>
    </row>
    <row r="3" spans="2:7" ht="18.75" x14ac:dyDescent="0.3">
      <c r="B3" s="11">
        <v>4</v>
      </c>
      <c r="C3" s="5" t="s">
        <v>88</v>
      </c>
      <c r="E3" s="115">
        <f>B12</f>
        <v>0</v>
      </c>
      <c r="F3" s="116">
        <f>E3*1.05</f>
        <v>0</v>
      </c>
      <c r="G3" s="117">
        <f>F3*1.05</f>
        <v>0</v>
      </c>
    </row>
    <row r="4" spans="2:7" ht="18.75" x14ac:dyDescent="0.3">
      <c r="B4" s="15">
        <f>B2+B3</f>
        <v>4</v>
      </c>
      <c r="C4" s="16" t="s">
        <v>7</v>
      </c>
      <c r="E4" s="35"/>
      <c r="F4" s="30"/>
      <c r="G4" s="5"/>
    </row>
    <row r="5" spans="2:7" ht="19.5" thickBot="1" x14ac:dyDescent="0.35">
      <c r="B5" s="15"/>
      <c r="C5" s="16"/>
      <c r="E5" s="33" t="s">
        <v>58</v>
      </c>
      <c r="F5" s="70"/>
      <c r="G5" s="34"/>
    </row>
    <row r="6" spans="2:7" ht="18.75" x14ac:dyDescent="0.3">
      <c r="B6" s="11">
        <v>0</v>
      </c>
      <c r="C6" s="5" t="s">
        <v>9</v>
      </c>
    </row>
    <row r="7" spans="2:7" ht="18.75" x14ac:dyDescent="0.3">
      <c r="B7" s="15">
        <f>B6*12</f>
        <v>0</v>
      </c>
      <c r="C7" s="17" t="s">
        <v>10</v>
      </c>
    </row>
    <row r="8" spans="2:7" ht="18.75" x14ac:dyDescent="0.3">
      <c r="B8" s="15"/>
      <c r="C8" s="17"/>
    </row>
    <row r="9" spans="2:7" ht="18.75" x14ac:dyDescent="0.3">
      <c r="B9" s="15">
        <f>B7*B4</f>
        <v>0</v>
      </c>
      <c r="C9" s="16" t="s">
        <v>8</v>
      </c>
    </row>
    <row r="10" spans="2:7" ht="18.75" x14ac:dyDescent="0.3">
      <c r="B10" s="15"/>
      <c r="C10" s="5"/>
    </row>
    <row r="11" spans="2:7" ht="18.75" x14ac:dyDescent="0.3">
      <c r="B11" s="128">
        <v>100</v>
      </c>
      <c r="C11" s="5" t="s">
        <v>3</v>
      </c>
    </row>
    <row r="12" spans="2:7" ht="19.5" thickBot="1" x14ac:dyDescent="0.35">
      <c r="B12" s="22">
        <f>B11*B9</f>
        <v>0</v>
      </c>
      <c r="C12" s="8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zoomScale="154" zoomScaleNormal="154" workbookViewId="0">
      <selection activeCell="A10" sqref="A10:XFD10"/>
    </sheetView>
  </sheetViews>
  <sheetFormatPr defaultRowHeight="15" x14ac:dyDescent="0.25"/>
  <cols>
    <col min="2" max="2" width="19" customWidth="1"/>
    <col min="3" max="3" width="57.140625" bestFit="1" customWidth="1"/>
    <col min="5" max="5" width="24.28515625" customWidth="1"/>
    <col min="6" max="6" width="18.7109375" customWidth="1"/>
    <col min="7" max="7" width="19.28515625" customWidth="1"/>
  </cols>
  <sheetData>
    <row r="1" spans="2:7" ht="19.5" thickBot="1" x14ac:dyDescent="0.35">
      <c r="B1" s="28" t="s">
        <v>142</v>
      </c>
    </row>
    <row r="2" spans="2:7" ht="18.75" x14ac:dyDescent="0.3">
      <c r="B2" s="122">
        <v>100000</v>
      </c>
      <c r="C2" s="4" t="s">
        <v>160</v>
      </c>
      <c r="E2" s="67" t="s">
        <v>54</v>
      </c>
      <c r="F2" s="142" t="s">
        <v>55</v>
      </c>
      <c r="G2" s="143" t="s">
        <v>56</v>
      </c>
    </row>
    <row r="3" spans="2:7" ht="18.75" x14ac:dyDescent="0.3">
      <c r="B3" s="37">
        <v>0.5</v>
      </c>
      <c r="C3" s="5" t="s">
        <v>141</v>
      </c>
      <c r="E3" s="115">
        <f>B10</f>
        <v>52500</v>
      </c>
      <c r="F3" s="116">
        <f>E3*1.05</f>
        <v>55125</v>
      </c>
      <c r="G3" s="117">
        <f>F3*1.05</f>
        <v>57881.25</v>
      </c>
    </row>
    <row r="4" spans="2:7" ht="18.75" x14ac:dyDescent="0.3">
      <c r="B4" s="41"/>
      <c r="C4" s="32"/>
      <c r="E4" s="35"/>
      <c r="F4" s="30"/>
      <c r="G4" s="5"/>
    </row>
    <row r="5" spans="2:7" ht="19.5" thickBot="1" x14ac:dyDescent="0.35">
      <c r="B5" s="179">
        <v>50000</v>
      </c>
      <c r="C5" s="5" t="s">
        <v>161</v>
      </c>
      <c r="E5" s="33" t="s">
        <v>58</v>
      </c>
      <c r="F5" s="70"/>
      <c r="G5" s="34"/>
    </row>
    <row r="6" spans="2:7" ht="18.75" x14ac:dyDescent="0.3">
      <c r="B6" s="180">
        <v>0.5</v>
      </c>
      <c r="C6" s="5" t="s">
        <v>141</v>
      </c>
    </row>
    <row r="7" spans="2:7" x14ac:dyDescent="0.25">
      <c r="B7" s="41"/>
      <c r="C7" s="32"/>
    </row>
    <row r="8" spans="2:7" ht="37.5" x14ac:dyDescent="0.3">
      <c r="B8" s="123">
        <f>(B2*B3)+(B5*B6)</f>
        <v>75000</v>
      </c>
      <c r="C8" s="49" t="s">
        <v>162</v>
      </c>
    </row>
    <row r="9" spans="2:7" ht="37.5" x14ac:dyDescent="0.3">
      <c r="B9" s="178">
        <v>0.7</v>
      </c>
      <c r="C9" s="49" t="s">
        <v>163</v>
      </c>
    </row>
    <row r="10" spans="2:7" ht="19.5" thickBot="1" x14ac:dyDescent="0.35">
      <c r="B10" s="121">
        <f>B8*B9</f>
        <v>52500</v>
      </c>
      <c r="C10" s="48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Instructions</vt:lpstr>
      <vt:lpstr>Find Files Faster</vt:lpstr>
      <vt:lpstr>Find Files Faster-V2</vt:lpstr>
      <vt:lpstr>Avoid a Shutdown or Outage</vt:lpstr>
      <vt:lpstr>Accelerate Startup-Handover</vt:lpstr>
      <vt:lpstr>Protect IP</vt:lpstr>
      <vt:lpstr>Streamline Compliance</vt:lpstr>
      <vt:lpstr>Avoid Need to Recreate Files</vt:lpstr>
      <vt:lpstr>Reduce Scrap or Rework</vt:lpstr>
      <vt:lpstr>Reduce Engineering Change Costs</vt:lpstr>
      <vt:lpstr>Enable Replication</vt:lpstr>
      <vt:lpstr>Automate Transmittals</vt:lpstr>
      <vt:lpstr>Alleviate Existing System Cost </vt:lpstr>
      <vt:lpstr>Cost of EDM</vt:lpstr>
      <vt:lpstr>Business Value of EDM</vt:lpstr>
      <vt:lpstr>Business Value of EDM - 3 Yrs</vt:lpstr>
      <vt:lpstr>ROI with EDM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MattLane@hagerman.com</dc:creator>
  <cp:lastModifiedBy>Matt Lane</cp:lastModifiedBy>
  <cp:lastPrinted>2021-10-29T15:16:27Z</cp:lastPrinted>
  <dcterms:created xsi:type="dcterms:W3CDTF">2018-09-25T17:16:37Z</dcterms:created>
  <dcterms:modified xsi:type="dcterms:W3CDTF">2021-10-29T15:19:38Z</dcterms:modified>
</cp:coreProperties>
</file>